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-my.sharepoint.com/personal/aljaz_stolcer_bwoffshore_com/Documents/Desktop/"/>
    </mc:Choice>
  </mc:AlternateContent>
  <xr:revisionPtr revIDLastSave="22" documentId="8_{6225D6D3-7728-4235-A056-2FB408D43CC9}" xr6:coauthVersionLast="47" xr6:coauthVersionMax="47" xr10:uidLastSave="{91C499D5-D3EA-43C4-B71B-E54968F5D8DD}"/>
  <bookViews>
    <workbookView xWindow="28680" yWindow="-120" windowWidth="29040" windowHeight="15840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Cashflow!$A$2:$AG$54</definedName>
    <definedName name="_xlnm.Print_Area" localSheetId="4">'Key figures'!$A$1:$AG$16</definedName>
    <definedName name="_xlnm.Print_Area" localSheetId="1">OCI!$A$2:$AG$18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" i="7" l="1"/>
  <c r="AG44" i="7" l="1"/>
  <c r="AH31" i="7" l="1"/>
  <c r="AG31" i="7"/>
  <c r="AI15" i="7" l="1"/>
  <c r="AI10" i="7"/>
  <c r="AI47" i="7"/>
  <c r="AI46" i="7"/>
  <c r="AI45" i="7"/>
  <c r="AI44" i="7"/>
  <c r="AI48" i="7" s="1"/>
  <c r="AI43" i="7"/>
  <c r="AI42" i="7"/>
  <c r="AI41" i="7"/>
  <c r="AI40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6" i="7"/>
  <c r="AI7" i="7"/>
  <c r="AI8" i="7"/>
  <c r="AI9" i="7"/>
  <c r="AI11" i="7"/>
  <c r="AI12" i="7"/>
  <c r="AI13" i="7"/>
  <c r="AI17" i="7"/>
  <c r="AI18" i="7"/>
  <c r="AI19" i="7"/>
  <c r="AI20" i="7"/>
  <c r="AI3" i="7"/>
  <c r="AF39" i="50" l="1"/>
  <c r="AF40" i="50"/>
  <c r="AF41" i="50"/>
  <c r="AF42" i="50"/>
  <c r="AF38" i="50"/>
  <c r="AA38" i="50"/>
  <c r="AJ18" i="52" l="1"/>
  <c r="AF49" i="50" l="1"/>
  <c r="AF48" i="50"/>
  <c r="AF47" i="50"/>
  <c r="AF46" i="50"/>
  <c r="AA46" i="50"/>
  <c r="AF31" i="50"/>
  <c r="AF34" i="50"/>
  <c r="AF33" i="50"/>
  <c r="AF32" i="50"/>
  <c r="AF20" i="50"/>
  <c r="AF19" i="50"/>
  <c r="AF26" i="50" s="1"/>
  <c r="AF18" i="50"/>
  <c r="AF17" i="50"/>
  <c r="AF13" i="50"/>
  <c r="AF12" i="50"/>
  <c r="AF11" i="50"/>
  <c r="AF10" i="50"/>
  <c r="AF4" i="50"/>
  <c r="AF5" i="50"/>
  <c r="AF6" i="50"/>
  <c r="AF3" i="50"/>
  <c r="AA3" i="50"/>
  <c r="AF45" i="50"/>
  <c r="AF37" i="50"/>
  <c r="AF30" i="50"/>
  <c r="AF23" i="50"/>
  <c r="AF16" i="50"/>
  <c r="AF9" i="50"/>
  <c r="AE50" i="50"/>
  <c r="AE45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1" i="52" s="1"/>
  <c r="AJ6" i="52"/>
  <c r="AJ7" i="52"/>
  <c r="AJ5" i="52"/>
  <c r="AF17" i="52"/>
  <c r="AE17" i="52"/>
  <c r="AI11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8" i="7" l="1"/>
  <c r="AF25" i="50"/>
  <c r="AF27" i="50"/>
  <c r="AF24" i="50"/>
  <c r="AJ8" i="52"/>
  <c r="AI21" i="9"/>
  <c r="AI24" i="9" s="1"/>
  <c r="AI28" i="9" s="1"/>
  <c r="AI3" i="52" s="1"/>
  <c r="AJ6" i="9"/>
  <c r="AF50" i="50"/>
  <c r="AF43" i="50"/>
  <c r="AF35" i="50"/>
  <c r="AE28" i="50"/>
  <c r="AF21" i="50"/>
  <c r="AF14" i="50"/>
  <c r="AF7" i="50"/>
  <c r="AJ12" i="51"/>
  <c r="AJ6" i="51"/>
  <c r="AC23" i="8"/>
  <c r="AC47" i="8"/>
  <c r="AC49" i="8" s="1"/>
  <c r="AI13" i="52"/>
  <c r="AJ13" i="52"/>
  <c r="AJ18" i="9"/>
  <c r="AJ12" i="9"/>
  <c r="AJ36" i="7"/>
  <c r="AB37" i="8"/>
  <c r="AH12" i="51"/>
  <c r="AH8" i="51"/>
  <c r="AH6" i="51"/>
  <c r="AH12" i="1"/>
  <c r="AH48" i="7"/>
  <c r="AH36" i="7"/>
  <c r="AH21" i="7"/>
  <c r="AH24" i="7" s="1"/>
  <c r="AB45" i="8"/>
  <c r="AB28" i="8"/>
  <c r="AB25" i="8"/>
  <c r="AB21" i="8"/>
  <c r="AH11" i="52"/>
  <c r="AH8" i="52"/>
  <c r="AH18" i="9"/>
  <c r="AH6" i="9"/>
  <c r="AH12" i="9" s="1"/>
  <c r="AD24" i="50"/>
  <c r="AD50" i="50"/>
  <c r="AD45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5" i="52" l="1"/>
  <c r="AI17" i="52" s="1"/>
  <c r="AI30" i="9"/>
  <c r="AF28" i="50"/>
  <c r="AJ21" i="9"/>
  <c r="AJ24" i="9" s="1"/>
  <c r="AJ28" i="9" s="1"/>
  <c r="AH50" i="7"/>
  <c r="AB47" i="8"/>
  <c r="AB49" i="8" s="1"/>
  <c r="AB23" i="8"/>
  <c r="AH13" i="52"/>
  <c r="AH21" i="9"/>
  <c r="AH24" i="9" s="1"/>
  <c r="AH28" i="9" s="1"/>
  <c r="AD28" i="50"/>
  <c r="AG21" i="7"/>
  <c r="AJ30" i="9" l="1"/>
  <c r="AJ3" i="52"/>
  <c r="AJ15" i="52" s="1"/>
  <c r="AJ17" i="52" s="1"/>
  <c r="AH3" i="52"/>
  <c r="AH15" i="52" s="1"/>
  <c r="AC50" i="50"/>
  <c r="AC45" i="50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8" i="7"/>
  <c r="AG36" i="7"/>
  <c r="AG24" i="7"/>
  <c r="AA45" i="8"/>
  <c r="AA37" i="8"/>
  <c r="AA28" i="8"/>
  <c r="AA25" i="8"/>
  <c r="AA21" i="8"/>
  <c r="AA14" i="8"/>
  <c r="AG11" i="52"/>
  <c r="AG8" i="52"/>
  <c r="AG18" i="9"/>
  <c r="AG6" i="9"/>
  <c r="AG12" i="9" s="1"/>
  <c r="AF6" i="7"/>
  <c r="AF12" i="7"/>
  <c r="AF11" i="9"/>
  <c r="AB38" i="50"/>
  <c r="AG13" i="52" l="1"/>
  <c r="AC28" i="50"/>
  <c r="AA47" i="8"/>
  <c r="AA49" i="8" s="1"/>
  <c r="AA23" i="8"/>
  <c r="AG21" i="9"/>
  <c r="AG50" i="7"/>
  <c r="AB25" i="50"/>
  <c r="AB26" i="50"/>
  <c r="AB27" i="50"/>
  <c r="AB24" i="50"/>
  <c r="AB17" i="50"/>
  <c r="AG24" i="9" l="1"/>
  <c r="AF48" i="7"/>
  <c r="AB50" i="50"/>
  <c r="AB45" i="50"/>
  <c r="AB43" i="50"/>
  <c r="AB37" i="50"/>
  <c r="AB35" i="50"/>
  <c r="AB30" i="50"/>
  <c r="AB28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1" i="52"/>
  <c r="AF8" i="52"/>
  <c r="AF18" i="9"/>
  <c r="AF6" i="9"/>
  <c r="AF12" i="9" s="1"/>
  <c r="Y34" i="8"/>
  <c r="Y39" i="8"/>
  <c r="Y30" i="8"/>
  <c r="AG28" i="9" l="1"/>
  <c r="Z47" i="8"/>
  <c r="Z49" i="8" s="1"/>
  <c r="Z23" i="8"/>
  <c r="AF13" i="52"/>
  <c r="AF21" i="9"/>
  <c r="AF24" i="9" s="1"/>
  <c r="AF28" i="9" s="1"/>
  <c r="AF30" i="9" s="1"/>
  <c r="AF50" i="7"/>
  <c r="H3" i="52"/>
  <c r="G3" i="52"/>
  <c r="F3" i="52"/>
  <c r="F7" i="52"/>
  <c r="F5" i="52"/>
  <c r="Z18" i="52"/>
  <c r="U18" i="52"/>
  <c r="P18" i="52"/>
  <c r="K18" i="52"/>
  <c r="AG30" i="9" l="1"/>
  <c r="AG3" i="52"/>
  <c r="AG15" i="52" s="1"/>
  <c r="AF3" i="52"/>
  <c r="AF15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1" i="52"/>
  <c r="B8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AE8" i="52"/>
  <c r="AD8" i="52"/>
  <c r="AC8" i="52"/>
  <c r="AB8" i="52"/>
  <c r="AA8" i="52"/>
  <c r="Z8" i="52"/>
  <c r="Z13" i="52" s="1"/>
  <c r="Y8" i="52"/>
  <c r="X8" i="52"/>
  <c r="W8" i="52"/>
  <c r="V8" i="52"/>
  <c r="U8" i="52"/>
  <c r="T8" i="52"/>
  <c r="T13" i="52" s="1"/>
  <c r="S8" i="52"/>
  <c r="R8" i="52"/>
  <c r="Q8" i="52"/>
  <c r="P8" i="52"/>
  <c r="O8" i="52"/>
  <c r="N8" i="52"/>
  <c r="M8" i="52"/>
  <c r="L8" i="52"/>
  <c r="L13" i="52" s="1"/>
  <c r="K8" i="52"/>
  <c r="J8" i="52"/>
  <c r="I8" i="52"/>
  <c r="H8" i="52"/>
  <c r="G8" i="52"/>
  <c r="F8" i="52"/>
  <c r="E8" i="52"/>
  <c r="D8" i="52"/>
  <c r="D13" i="52" s="1"/>
  <c r="D15" i="52" s="1"/>
  <c r="D17" i="52" s="1"/>
  <c r="C11" i="52"/>
  <c r="C8" i="52"/>
  <c r="C13" i="52" s="1"/>
  <c r="C15" i="52" s="1"/>
  <c r="C17" i="52" s="1"/>
  <c r="M13" i="52" l="1"/>
  <c r="M15" i="52" s="1"/>
  <c r="M17" i="52" s="1"/>
  <c r="L15" i="52"/>
  <c r="L17" i="52" s="1"/>
  <c r="T15" i="52"/>
  <c r="T17" i="52" s="1"/>
  <c r="R13" i="52"/>
  <c r="R15" i="52" s="1"/>
  <c r="R17" i="52" s="1"/>
  <c r="K13" i="52"/>
  <c r="K15" i="52" s="1"/>
  <c r="K17" i="52" s="1"/>
  <c r="S13" i="52"/>
  <c r="S15" i="52" s="1"/>
  <c r="S17" i="52" s="1"/>
  <c r="AA13" i="52"/>
  <c r="AA15" i="52" s="1"/>
  <c r="AA17" i="52" s="1"/>
  <c r="AB13" i="52"/>
  <c r="AB15" i="52" s="1"/>
  <c r="AB17" i="52" s="1"/>
  <c r="AC13" i="52"/>
  <c r="AC15" i="52" s="1"/>
  <c r="AC17" i="52" s="1"/>
  <c r="U13" i="52"/>
  <c r="U15" i="52" s="1"/>
  <c r="U17" i="52" s="1"/>
  <c r="AE13" i="52"/>
  <c r="AE15" i="52" s="1"/>
  <c r="J13" i="52"/>
  <c r="J15" i="52" s="1"/>
  <c r="J17" i="52" s="1"/>
  <c r="Z15" i="52"/>
  <c r="Z17" i="52" s="1"/>
  <c r="E13" i="52"/>
  <c r="E15" i="52" s="1"/>
  <c r="E17" i="52" s="1"/>
  <c r="N13" i="52"/>
  <c r="N15" i="52" s="1"/>
  <c r="N17" i="52" s="1"/>
  <c r="G13" i="52"/>
  <c r="G15" i="52" s="1"/>
  <c r="G17" i="52" s="1"/>
  <c r="F13" i="52"/>
  <c r="F15" i="52" s="1"/>
  <c r="F17" i="52" s="1"/>
  <c r="AD13" i="52"/>
  <c r="AD15" i="52" s="1"/>
  <c r="AD17" i="52" s="1"/>
  <c r="O13" i="52"/>
  <c r="O15" i="52" s="1"/>
  <c r="O17" i="52" s="1"/>
  <c r="H13" i="52"/>
  <c r="H15" i="52" s="1"/>
  <c r="H17" i="52" s="1"/>
  <c r="P13" i="52"/>
  <c r="P15" i="52" s="1"/>
  <c r="P17" i="52" s="1"/>
  <c r="X13" i="52"/>
  <c r="X15" i="52" s="1"/>
  <c r="X17" i="52" s="1"/>
  <c r="V13" i="52"/>
  <c r="V15" i="52" s="1"/>
  <c r="V17" i="52" s="1"/>
  <c r="W13" i="52"/>
  <c r="W15" i="52" s="1"/>
  <c r="W17" i="52" s="1"/>
  <c r="I13" i="52"/>
  <c r="I15" i="52" s="1"/>
  <c r="I17" i="52" s="1"/>
  <c r="Q13" i="52"/>
  <c r="Q15" i="52" s="1"/>
  <c r="Q17" i="52" s="1"/>
  <c r="Y13" i="52"/>
  <c r="Y15" i="52" s="1"/>
  <c r="Y17" i="52" s="1"/>
  <c r="B13" i="52"/>
  <c r="B15" i="52" s="1"/>
  <c r="B17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/>
  <c r="Y45" i="8"/>
  <c r="Y26" i="8"/>
  <c r="Y28" i="8" s="1"/>
  <c r="Y10" i="8"/>
  <c r="Y14" i="8" s="1"/>
  <c r="X26" i="8"/>
  <c r="AD23" i="9"/>
  <c r="AE23" i="9"/>
  <c r="AD5" i="9"/>
  <c r="AA49" i="50"/>
  <c r="AA48" i="50"/>
  <c r="AA47" i="50"/>
  <c r="AA50" i="50" s="1"/>
  <c r="AA42" i="50"/>
  <c r="AA41" i="50"/>
  <c r="AA40" i="50"/>
  <c r="AA39" i="50"/>
  <c r="AA34" i="50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11" i="50"/>
  <c r="AA4" i="50"/>
  <c r="AA5" i="50"/>
  <c r="AA6" i="50"/>
  <c r="AA45" i="50"/>
  <c r="AA37" i="50"/>
  <c r="AA30" i="50"/>
  <c r="AA23" i="50"/>
  <c r="AA16" i="50"/>
  <c r="AA9" i="50"/>
  <c r="AE11" i="51"/>
  <c r="AE5" i="51"/>
  <c r="AE4" i="51"/>
  <c r="AE6" i="51"/>
  <c r="AE8" i="51"/>
  <c r="AE48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50" i="50"/>
  <c r="Z45" i="50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A10" i="50"/>
  <c r="AA14" i="50"/>
  <c r="AA43" i="50"/>
  <c r="AA35" i="50"/>
  <c r="AA28" i="50"/>
  <c r="AA21" i="50"/>
  <c r="AA7" i="50"/>
  <c r="AE12" i="51"/>
  <c r="AD21" i="9"/>
  <c r="AC20" i="7"/>
  <c r="Y40" i="50"/>
  <c r="Y41" i="50"/>
  <c r="AD24" i="9"/>
  <c r="X7" i="8"/>
  <c r="X5" i="8"/>
  <c r="AC46" i="7"/>
  <c r="AC48" i="7" s="1"/>
  <c r="AC35" i="7"/>
  <c r="AB48" i="7"/>
  <c r="Y48" i="7"/>
  <c r="X48" i="7"/>
  <c r="W48" i="7"/>
  <c r="V48" i="7"/>
  <c r="U48" i="7"/>
  <c r="T48" i="7"/>
  <c r="P48" i="7"/>
  <c r="O48" i="7"/>
  <c r="N48" i="7"/>
  <c r="M48" i="7"/>
  <c r="L48" i="7"/>
  <c r="K48" i="7"/>
  <c r="J48" i="7"/>
  <c r="I48" i="7"/>
  <c r="H48" i="7"/>
  <c r="G48" i="7"/>
  <c r="E48" i="7"/>
  <c r="D48" i="7"/>
  <c r="C48" i="7"/>
  <c r="B48" i="7"/>
  <c r="Z47" i="7"/>
  <c r="F47" i="7"/>
  <c r="Z46" i="7"/>
  <c r="F46" i="7"/>
  <c r="Z44" i="7"/>
  <c r="F44" i="7"/>
  <c r="AA43" i="7"/>
  <c r="AA48" i="7"/>
  <c r="Z43" i="7"/>
  <c r="F43" i="7"/>
  <c r="Z42" i="7"/>
  <c r="S42" i="7"/>
  <c r="S48" i="7" s="1"/>
  <c r="R42" i="7"/>
  <c r="R48" i="7" s="1"/>
  <c r="F42" i="7"/>
  <c r="Z41" i="7"/>
  <c r="F41" i="7"/>
  <c r="Z40" i="7"/>
  <c r="Q40" i="7"/>
  <c r="Q48" i="7" s="1"/>
  <c r="F40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J50" i="7" s="1"/>
  <c r="J53" i="7" s="1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P50" i="7" s="1"/>
  <c r="P53" i="7" s="1"/>
  <c r="O24" i="7"/>
  <c r="N24" i="7"/>
  <c r="M24" i="7"/>
  <c r="L24" i="7"/>
  <c r="J24" i="7"/>
  <c r="I24" i="7"/>
  <c r="I50" i="7" s="1"/>
  <c r="I53" i="7" s="1"/>
  <c r="H24" i="7"/>
  <c r="V23" i="7"/>
  <c r="Z23" i="7" s="1"/>
  <c r="F23" i="7"/>
  <c r="Z22" i="7"/>
  <c r="E22" i="7"/>
  <c r="F22" i="7" s="1"/>
  <c r="AC21" i="7"/>
  <c r="AC24" i="7" s="1"/>
  <c r="Y19" i="7"/>
  <c r="X19" i="7"/>
  <c r="X21" i="7" s="1"/>
  <c r="X24" i="7" s="1"/>
  <c r="X50" i="7" s="1"/>
  <c r="X53" i="7" s="1"/>
  <c r="W19" i="7"/>
  <c r="V19" i="7"/>
  <c r="U19" i="7"/>
  <c r="U21" i="7" s="1"/>
  <c r="U24" i="7" s="1"/>
  <c r="U50" i="7" s="1"/>
  <c r="U53" i="7" s="1"/>
  <c r="T19" i="7"/>
  <c r="S19" i="7"/>
  <c r="S21" i="7" s="1"/>
  <c r="S24" i="7" s="1"/>
  <c r="R19" i="7"/>
  <c r="R21" i="7"/>
  <c r="R24" i="7" s="1"/>
  <c r="Q19" i="7"/>
  <c r="Q21" i="7" s="1"/>
  <c r="Q24" i="7" s="1"/>
  <c r="Q50" i="7" s="1"/>
  <c r="Q53" i="7" s="1"/>
  <c r="K19" i="7"/>
  <c r="K24" i="7" s="1"/>
  <c r="G19" i="7"/>
  <c r="G24" i="7" s="1"/>
  <c r="B19" i="7"/>
  <c r="B24" i="7" s="1"/>
  <c r="B50" i="7" s="1"/>
  <c r="B53" i="7" s="1"/>
  <c r="C52" i="7" s="1"/>
  <c r="Z18" i="7"/>
  <c r="E18" i="7"/>
  <c r="E19" i="7" s="1"/>
  <c r="E24" i="7" s="1"/>
  <c r="D18" i="7"/>
  <c r="C18" i="7"/>
  <c r="F18" i="7" s="1"/>
  <c r="W17" i="7"/>
  <c r="Z17" i="7"/>
  <c r="E17" i="7"/>
  <c r="D17" i="7"/>
  <c r="C17" i="7"/>
  <c r="Z16" i="7"/>
  <c r="E16" i="7"/>
  <c r="D16" i="7"/>
  <c r="F16" i="7" s="1"/>
  <c r="C16" i="7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/>
  <c r="AB5" i="7"/>
  <c r="AB21" i="7" s="1"/>
  <c r="AB24" i="7" s="1"/>
  <c r="Z5" i="7"/>
  <c r="W3" i="7"/>
  <c r="Z3" i="7" s="1"/>
  <c r="F17" i="7"/>
  <c r="AD28" i="9"/>
  <c r="T21" i="7"/>
  <c r="T24" i="7" s="1"/>
  <c r="W36" i="7"/>
  <c r="Z19" i="7"/>
  <c r="AA21" i="7"/>
  <c r="AA24" i="7" s="1"/>
  <c r="V21" i="7"/>
  <c r="V24" i="7" s="1"/>
  <c r="Z9" i="7"/>
  <c r="C19" i="7"/>
  <c r="F35" i="7"/>
  <c r="Y21" i="7"/>
  <c r="Y24" i="7" s="1"/>
  <c r="AD30" i="9"/>
  <c r="X4" i="8"/>
  <c r="AC7" i="1"/>
  <c r="X30" i="8"/>
  <c r="AC15" i="9"/>
  <c r="Y50" i="50"/>
  <c r="Y45" i="50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AB10" i="51"/>
  <c r="W27" i="8"/>
  <c r="W26" i="8"/>
  <c r="W7" i="8"/>
  <c r="W33" i="8"/>
  <c r="V33" i="8"/>
  <c r="V37" i="8" s="1"/>
  <c r="W34" i="8"/>
  <c r="V34" i="8"/>
  <c r="AC12" i="9"/>
  <c r="X45" i="50"/>
  <c r="X37" i="50"/>
  <c r="X30" i="50"/>
  <c r="X23" i="50"/>
  <c r="X16" i="50"/>
  <c r="X9" i="50"/>
  <c r="X50" i="50"/>
  <c r="X43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50" i="50"/>
  <c r="W43" i="50"/>
  <c r="W35" i="50"/>
  <c r="W28" i="50"/>
  <c r="W21" i="50"/>
  <c r="W14" i="50"/>
  <c r="W7" i="50"/>
  <c r="V38" i="50"/>
  <c r="V43" i="50"/>
  <c r="V50" i="50"/>
  <c r="V35" i="50"/>
  <c r="V28" i="50"/>
  <c r="V21" i="50"/>
  <c r="V14" i="50"/>
  <c r="V7" i="50"/>
  <c r="AA12" i="51"/>
  <c r="AA8" i="51"/>
  <c r="AA6" i="51"/>
  <c r="V28" i="8"/>
  <c r="V25" i="8"/>
  <c r="V21" i="8"/>
  <c r="V14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F43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/>
  <c r="Q10" i="50"/>
  <c r="U10" i="50"/>
  <c r="O24" i="50"/>
  <c r="O10" i="50"/>
  <c r="N24" i="50"/>
  <c r="N10" i="50"/>
  <c r="P10" i="50"/>
  <c r="P24" i="50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/>
  <c r="U12" i="5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50" i="50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50" i="50"/>
  <c r="R43" i="50"/>
  <c r="R35" i="50"/>
  <c r="R28" i="50"/>
  <c r="R21" i="50"/>
  <c r="R14" i="50"/>
  <c r="R7" i="50"/>
  <c r="R12" i="1"/>
  <c r="O28" i="8"/>
  <c r="O21" i="8"/>
  <c r="O14" i="8"/>
  <c r="R18" i="9"/>
  <c r="Q47" i="50"/>
  <c r="Q50" i="50"/>
  <c r="U47" i="50"/>
  <c r="U50" i="50" s="1"/>
  <c r="Q12" i="51"/>
  <c r="Q6" i="51"/>
  <c r="Q43" i="50"/>
  <c r="Q35" i="50"/>
  <c r="Q28" i="50"/>
  <c r="Q21" i="50"/>
  <c r="Q14" i="50"/>
  <c r="Q7" i="50"/>
  <c r="Q12" i="1"/>
  <c r="N28" i="8"/>
  <c r="N21" i="8"/>
  <c r="N14" i="8"/>
  <c r="N23" i="8" s="1"/>
  <c r="Q18" i="9"/>
  <c r="O17" i="50"/>
  <c r="P17" i="50"/>
  <c r="O21" i="50"/>
  <c r="N21" i="50"/>
  <c r="P21" i="50"/>
  <c r="P12" i="51"/>
  <c r="O12" i="51"/>
  <c r="P6" i="51"/>
  <c r="O6" i="51"/>
  <c r="P43" i="50"/>
  <c r="O43" i="50"/>
  <c r="N43" i="50"/>
  <c r="P12" i="1"/>
  <c r="P7" i="50"/>
  <c r="O7" i="50"/>
  <c r="N7" i="50"/>
  <c r="P15" i="1"/>
  <c r="P14" i="1"/>
  <c r="P13" i="1"/>
  <c r="P7" i="1"/>
  <c r="P28" i="50"/>
  <c r="O28" i="50"/>
  <c r="N28" i="50"/>
  <c r="P14" i="50"/>
  <c r="O14" i="50"/>
  <c r="N14" i="50"/>
  <c r="P35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G50" i="7" l="1"/>
  <c r="G53" i="7" s="1"/>
  <c r="Z48" i="7"/>
  <c r="K50" i="7"/>
  <c r="K53" i="7" s="1"/>
  <c r="H50" i="7"/>
  <c r="H53" i="7" s="1"/>
  <c r="N50" i="7"/>
  <c r="N53" i="7" s="1"/>
  <c r="T50" i="7"/>
  <c r="T53" i="7" s="1"/>
  <c r="AD50" i="7"/>
  <c r="Y50" i="7"/>
  <c r="Y53" i="7" s="1"/>
  <c r="AB30" i="7"/>
  <c r="L50" i="7"/>
  <c r="L53" i="7" s="1"/>
  <c r="F36" i="7"/>
  <c r="F48" i="7"/>
  <c r="E50" i="7"/>
  <c r="M50" i="7"/>
  <c r="M53" i="7" s="1"/>
  <c r="Z36" i="7"/>
  <c r="AA36" i="7"/>
  <c r="AA50" i="7" s="1"/>
  <c r="AA53" i="7" s="1"/>
  <c r="AB52" i="7" s="1"/>
  <c r="AB29" i="7"/>
  <c r="AB36" i="7" s="1"/>
  <c r="AB50" i="7" s="1"/>
  <c r="AC29" i="7"/>
  <c r="S50" i="7"/>
  <c r="S53" i="7" s="1"/>
  <c r="Z21" i="7"/>
  <c r="Z24" i="7" s="1"/>
  <c r="R50" i="7"/>
  <c r="R53" i="7" s="1"/>
  <c r="V36" i="7"/>
  <c r="V50" i="7" s="1"/>
  <c r="V53" i="7" s="1"/>
  <c r="W52" i="7" s="1"/>
  <c r="D19" i="7"/>
  <c r="D24" i="7" s="1"/>
  <c r="D50" i="7" s="1"/>
  <c r="O50" i="7"/>
  <c r="O53" i="7" s="1"/>
  <c r="W21" i="7"/>
  <c r="W24" i="7" s="1"/>
  <c r="W50" i="7" s="1"/>
  <c r="AC30" i="7"/>
  <c r="C24" i="7"/>
  <c r="C50" i="7" s="1"/>
  <c r="C53" i="7" s="1"/>
  <c r="D52" i="7" s="1"/>
  <c r="AE50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F19" i="7" l="1"/>
  <c r="F24" i="7" s="1"/>
  <c r="F50" i="7" s="1"/>
  <c r="F53" i="7" s="1"/>
  <c r="D53" i="7"/>
  <c r="E52" i="7" s="1"/>
  <c r="E53" i="7" s="1"/>
  <c r="AC36" i="7"/>
  <c r="AC50" i="7" s="1"/>
  <c r="W53" i="7"/>
  <c r="AB53" i="7"/>
  <c r="AC52" i="7" s="1"/>
  <c r="AC53" i="7" s="1"/>
  <c r="AD52" i="7" s="1"/>
  <c r="AD53" i="7" s="1"/>
  <c r="Z50" i="7"/>
  <c r="Z53" i="7" s="1"/>
  <c r="AE52" i="7" s="1"/>
  <c r="AE53" i="7" s="1"/>
  <c r="AF52" i="7" l="1"/>
  <c r="AF53" i="7" s="1"/>
  <c r="AG52" i="7" s="1"/>
  <c r="AG53" i="7" s="1"/>
  <c r="AH52" i="7" s="1"/>
  <c r="AH53" i="7" s="1"/>
  <c r="AI52" i="7" s="1"/>
  <c r="AJ52" i="7"/>
  <c r="AJ21" i="7"/>
  <c r="AJ24" i="7" s="1"/>
  <c r="AJ50" i="7" s="1"/>
  <c r="AJ53" i="7" s="1"/>
  <c r="AI21" i="7"/>
  <c r="AI24" i="7" s="1"/>
  <c r="AI50" i="7" l="1"/>
  <c r="AI53" i="7" s="1"/>
</calcChain>
</file>

<file path=xl/sharedStrings.xml><?xml version="1.0" encoding="utf-8"?>
<sst xmlns="http://schemas.openxmlformats.org/spreadsheetml/2006/main" count="553" uniqueCount="202">
  <si>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</si>
  <si>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</si>
  <si>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</si>
  <si>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</si>
  <si>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</si>
  <si>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</si>
  <si>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</si>
  <si>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</si>
  <si>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</si>
  <si>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</si>
  <si>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</si>
  <si>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</si>
  <si>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</si>
  <si>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</si>
  <si>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</si>
  <si>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</si>
  <si>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</si>
  <si>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</si>
  <si>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</si>
  <si>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</si>
  <si>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</si>
  <si>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</si>
  <si>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</si>
  <si>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</si>
  <si>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</si>
  <si>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</si>
  <si>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</si>
  <si>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</si>
  <si>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</si>
  <si>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</si>
  <si>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</si>
  <si>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</si>
  <si>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</si>
  <si>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</si>
  <si>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</si>
  <si>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</si>
  <si>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</si>
  <si>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</si>
  <si>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</si>
  <si>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</si>
  <si>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</si>
  <si>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</si>
  <si>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</si>
  <si>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</si>
  <si>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</si>
  <si>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</si>
  <si>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</si>
  <si>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</si>
  <si>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</si>
  <si>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</si>
  <si>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</si>
  <si>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</si>
  <si>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</si>
  <si>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</si>
  <si>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</si>
  <si>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</si>
  <si>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</si>
  <si>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</si>
  <si>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</si>
  <si>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</si>
  <si>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</si>
  <si>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</si>
  <si>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</si>
  <si>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</si>
  <si>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</si>
  <si>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</si>
  <si>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</si>
  <si>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</si>
  <si>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</si>
  <si>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</si>
  <si>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</si>
  <si>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</si>
  <si>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</si>
  <si>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</si>
  <si>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</si>
  <si>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</si>
  <si>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</si>
  <si>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</si>
  <si>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</si>
  <si>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</si>
  <si>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</si>
  <si>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</si>
  <si>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</si>
  <si>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</si>
  <si>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</si>
  <si>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</si>
  <si>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</si>
  <si>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</si>
  <si>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</si>
  <si>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</si>
  <si>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</si>
  <si>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</si>
  <si>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</si>
  <si>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</si>
  <si>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</si>
  <si>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</si>
  <si>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</si>
  <si>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</si>
  <si>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</si>
  <si>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</si>
  <si>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</si>
  <si>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</si>
  <si>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</si>
  <si>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</si>
  <si>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</si>
  <si>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</si>
  <si>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</si>
  <si>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</si>
  <si>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</si>
  <si>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</si>
  <si>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</si>
  <si>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</si>
  <si>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</si>
  <si>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</si>
  <si>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</si>
  <si>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</si>
  <si>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</si>
  <si>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</si>
  <si>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</si>
  <si>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</si>
  <si>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</si>
  <si>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</si>
  <si>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</si>
  <si>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</si>
  <si>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</si>
  <si>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</si>
  <si>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</si>
  <si>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</si>
  <si>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</si>
  <si>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</si>
  <si>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</si>
  <si>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</si>
  <si>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</si>
  <si>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</si>
  <si>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</si>
  <si>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</si>
  <si>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</si>
  <si>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</si>
  <si>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</si>
  <si>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</si>
  <si>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</si>
  <si>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</si>
  <si>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</si>
  <si>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</si>
  <si>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</si>
  <si>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</si>
  <si>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</si>
  <si>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</si>
  <si>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</si>
  <si>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</si>
  <si>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</si>
  <si>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</si>
  <si>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</si>
  <si>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</si>
  <si>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</si>
  <si>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</si>
  <si>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</si>
  <si>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</si>
  <si>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Proceeds from share issue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</si>
  <si>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</si>
  <si>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</si>
  <si>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</si>
  <si>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</si>
  <si>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</si>
  <si>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</si>
  <si>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</si>
  <si>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</si>
  <si>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</si>
  <si>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</si>
  <si>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</si>
  <si>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</si>
  <si>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</si>
  <si>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</si>
  <si>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</si>
  <si>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</si>
  <si>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</si>
  <si>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</si>
  <si>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</si>
  <si>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</si>
  <si>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</si>
  <si>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</si>
  <si>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</si>
  <si>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</si>
  <si>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</si>
  <si>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</si>
  <si>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</si>
  <si>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</si>
  <si>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</si>
  <si>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</si>
  <si>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</si>
  <si>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</si>
  <si>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</si>
  <si>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</si>
  <si>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</si>
  <si>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</si>
  <si>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</si>
  <si>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</si>
  <si>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</si>
  <si>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</si>
  <si>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Effect on EBITDA of Implementing IFRS 16*</t>
  </si>
  <si>
    <t>*The effect on EBITDA of implementing IFRS 16 is provided for information purposes only.</t>
  </si>
  <si>
    <t>Repurchase of convertible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</si>
</sst>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74" fontId="20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164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43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168" fontId="16" fillId="3" borderId="1" xfId="4" applyNumberFormat="1" applyFont="1" applyFill="1" applyBorder="1" applyAlignment="1">
      <alignment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164" fontId="16" fillId="3" borderId="0" xfId="4" applyNumberFormat="1" applyFont="1" applyFill="1" applyAlignment="1">
      <alignment vertical="center" readingOrder="1"/>
    </xf>
    <xf numFmtId="0" fontId="16" fillId="3" borderId="0" xfId="6" applyFont="1" applyFill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6" fontId="24" fillId="3" borderId="0" xfId="4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9" fontId="16" fillId="3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vertical="center" readingOrder="1"/>
    </xf>
    <xf numFmtId="168" fontId="16" fillId="3" borderId="0" xfId="4" applyNumberFormat="1" applyFont="1" applyFill="1" applyAlignment="1">
      <alignment horizontal="right" vertical="center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49" fontId="18" fillId="0" borderId="0" xfId="3" applyNumberFormat="1" applyFont="1" applyFill="1" applyAlignment="1" applyProtection="1">
      <alignment vertical="center"/>
      <protection locked="0"/>
    </xf>
    <xf numFmtId="176" fontId="16" fillId="0" borderId="0" xfId="1" applyNumberFormat="1" applyFont="1" applyFill="1" applyBorder="1" applyAlignment="1">
      <alignment horizontal="right" vertical="center" readingOrder="1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0" fontId="18" fillId="0" borderId="0" xfId="0" applyFont="1" applyFill="1" applyAlignment="1">
      <alignment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9"/>
  <sheetViews>
    <sheetView showGridLines="0" tabSelected="1" zoomScale="90" zoomScaleNormal="90" zoomScalePageLayoutView="120" workbookViewId="0"/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7" hidden="1" customWidth="1"/>
    <col min="26" max="30" width="10.85546875" style="1" customWidth="1"/>
    <col min="31" max="33" width="8.85546875" style="1"/>
    <col min="34" max="34" width="10.85546875" style="1" customWidth="1"/>
    <col min="35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36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36" ht="13.5" customHeight="1" x14ac:dyDescent="0.2">
      <c r="A2" s="94"/>
      <c r="B2" s="95" t="s">
        <v>0</v>
      </c>
      <c r="C2" s="95" t="s">
        <v>1</v>
      </c>
      <c r="D2" s="95" t="s">
        <v>2</v>
      </c>
      <c r="E2" s="95" t="s">
        <v>3</v>
      </c>
      <c r="F2" s="95" t="s">
        <v>4</v>
      </c>
      <c r="G2" s="95" t="s">
        <v>5</v>
      </c>
      <c r="H2" s="95" t="s">
        <v>6</v>
      </c>
      <c r="I2" s="95" t="s">
        <v>7</v>
      </c>
      <c r="J2" s="95" t="s">
        <v>8</v>
      </c>
      <c r="K2" s="95" t="s">
        <v>9</v>
      </c>
      <c r="L2" s="95" t="s">
        <v>10</v>
      </c>
      <c r="M2" s="95" t="s">
        <v>11</v>
      </c>
      <c r="N2" s="95" t="s">
        <v>12</v>
      </c>
      <c r="O2" s="95" t="s">
        <v>13</v>
      </c>
      <c r="P2" s="95" t="s">
        <v>14</v>
      </c>
      <c r="Q2" s="95" t="s">
        <v>15</v>
      </c>
      <c r="R2" s="95" t="s">
        <v>16</v>
      </c>
      <c r="S2" s="95" t="s">
        <v>17</v>
      </c>
      <c r="T2" s="95" t="s">
        <v>18</v>
      </c>
      <c r="U2" s="95" t="s">
        <v>19</v>
      </c>
      <c r="V2" s="95" t="s">
        <v>20</v>
      </c>
      <c r="W2" s="95" t="s">
        <v>21</v>
      </c>
      <c r="X2" s="95" t="s">
        <v>22</v>
      </c>
      <c r="Y2" s="95" t="s">
        <v>23</v>
      </c>
      <c r="Z2" s="95" t="s">
        <v>24</v>
      </c>
      <c r="AA2" s="95" t="s">
        <v>25</v>
      </c>
      <c r="AB2" s="95" t="s">
        <v>26</v>
      </c>
      <c r="AC2" s="95" t="s">
        <v>27</v>
      </c>
      <c r="AD2" s="95" t="s">
        <v>28</v>
      </c>
      <c r="AE2" s="95" t="s">
        <v>29</v>
      </c>
      <c r="AF2" s="95" t="s">
        <v>30</v>
      </c>
      <c r="AG2" s="95" t="s">
        <v>31</v>
      </c>
      <c r="AH2" s="95" t="s">
        <v>32</v>
      </c>
      <c r="AI2" s="95" t="s">
        <v>33</v>
      </c>
      <c r="AJ2" s="95" t="s">
        <v>34</v>
      </c>
    </row>
    <row r="3" spans="1:36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3"/>
    </row>
    <row r="4" spans="1:36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3">
        <v>211.2</v>
      </c>
      <c r="AJ4" s="13">
        <f>SUM(AF4:AI4)</f>
        <v>774.09999999999991</v>
      </c>
    </row>
    <row r="5" spans="1:36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3">
        <v>-106.3</v>
      </c>
      <c r="AJ5" s="13">
        <f>SUM(AF5:AI5)</f>
        <v>-428.40000000000003</v>
      </c>
    </row>
    <row r="6" spans="1:36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36">
        <f t="shared" si="12"/>
        <v>104.89999999999999</v>
      </c>
      <c r="AJ6" s="136">
        <f>SUM(AJ4:AJ5)</f>
        <v>345.69999999999987</v>
      </c>
    </row>
    <row r="7" spans="1:36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3"/>
      <c r="AJ7" s="23"/>
    </row>
    <row r="8" spans="1:36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3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4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5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3">
        <v>-49.3</v>
      </c>
      <c r="AJ8" s="13">
        <f>SUM(AF8:AI8)</f>
        <v>-202.3</v>
      </c>
    </row>
    <row r="9" spans="1:36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3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6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5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3">
        <v>-2</v>
      </c>
      <c r="AJ9" s="13">
        <f t="shared" ref="AJ9:AJ11" si="17">SUM(AF9:AI9)</f>
        <v>-6.5</v>
      </c>
    </row>
    <row r="10" spans="1:36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3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6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5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8">
        <v>-15.8</v>
      </c>
      <c r="AJ10" s="28">
        <f t="shared" si="17"/>
        <v>-15.8</v>
      </c>
    </row>
    <row r="11" spans="1:36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3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6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5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8">
        <v>0</v>
      </c>
      <c r="AJ11" s="13">
        <f t="shared" si="17"/>
        <v>2.5</v>
      </c>
    </row>
    <row r="12" spans="1:36" ht="13.5" customHeight="1" x14ac:dyDescent="0.2">
      <c r="A12" s="17" t="s">
        <v>44</v>
      </c>
      <c r="B12" s="18">
        <f t="shared" ref="B12" si="18">SUM(B6:B11)</f>
        <v>36.100000000000009</v>
      </c>
      <c r="C12" s="18">
        <f t="shared" ref="C12:D12" si="19">SUM(C6:C11)</f>
        <v>24.899999999999991</v>
      </c>
      <c r="D12" s="18">
        <f t="shared" si="19"/>
        <v>18.899999999999999</v>
      </c>
      <c r="E12" s="18">
        <f t="shared" ref="E12:F12" si="20">SUM(E6:E11)</f>
        <v>-115.50000000000001</v>
      </c>
      <c r="F12" s="18">
        <f t="shared" si="20"/>
        <v>-35.599999999999937</v>
      </c>
      <c r="G12" s="18">
        <f t="shared" ref="G12:N12" si="21">SUM(G6:G11)</f>
        <v>4.4999999999999813</v>
      </c>
      <c r="H12" s="18">
        <f t="shared" si="21"/>
        <v>33.40000000000002</v>
      </c>
      <c r="I12" s="18">
        <f t="shared" si="21"/>
        <v>27.499999999999986</v>
      </c>
      <c r="J12" s="18">
        <f t="shared" si="21"/>
        <v>14.500000000000011</v>
      </c>
      <c r="K12" s="18">
        <f t="shared" si="21"/>
        <v>79.900000000000034</v>
      </c>
      <c r="L12" s="18">
        <f t="shared" si="21"/>
        <v>31.299999999999983</v>
      </c>
      <c r="M12" s="18">
        <f t="shared" si="21"/>
        <v>21.599999999999987</v>
      </c>
      <c r="N12" s="18">
        <f t="shared" si="21"/>
        <v>35.300000000000011</v>
      </c>
      <c r="O12" s="18">
        <f t="shared" ref="O12:P12" si="22">SUM(O6:O11)</f>
        <v>56.600000000000016</v>
      </c>
      <c r="P12" s="18">
        <f t="shared" si="22"/>
        <v>144.80000000000007</v>
      </c>
      <c r="Q12" s="18">
        <f t="shared" ref="Q12:R12" si="23">SUM(Q6:Q11)</f>
        <v>50</v>
      </c>
      <c r="R12" s="18">
        <f t="shared" si="23"/>
        <v>68.100000000000037</v>
      </c>
      <c r="S12" s="18">
        <f t="shared" ref="S12:T12" si="24">SUM(S6:S11)</f>
        <v>45.999999999999979</v>
      </c>
      <c r="T12" s="18">
        <f t="shared" si="24"/>
        <v>22.500000000000021</v>
      </c>
      <c r="U12" s="18">
        <f t="shared" ref="U12:V12" si="25">SUM(U6:U11)</f>
        <v>186.60000000000008</v>
      </c>
      <c r="V12" s="18">
        <f t="shared" si="25"/>
        <v>-198.70000000000005</v>
      </c>
      <c r="W12" s="18">
        <f t="shared" ref="W12:X12" si="26">SUM(W6:W11)</f>
        <v>53.000000000000007</v>
      </c>
      <c r="X12" s="18">
        <f t="shared" si="26"/>
        <v>35.099999999999994</v>
      </c>
      <c r="Y12" s="18">
        <f t="shared" ref="Y12:Z12" si="27">SUM(Y6:Y11)</f>
        <v>-29.999999999999993</v>
      </c>
      <c r="Z12" s="18">
        <f t="shared" si="27"/>
        <v>-140.60000000000014</v>
      </c>
      <c r="AA12" s="18">
        <f t="shared" ref="AA12:AB12" si="28">SUM(AA6:AA11)</f>
        <v>41.400000000000013</v>
      </c>
      <c r="AB12" s="18">
        <f t="shared" si="28"/>
        <v>23.200000000000006</v>
      </c>
      <c r="AC12" s="18">
        <f t="shared" ref="AC12:AD12" si="29">SUM(AC6:AC11)</f>
        <v>28.29999999999999</v>
      </c>
      <c r="AD12" s="18">
        <f t="shared" si="29"/>
        <v>-50.9</v>
      </c>
      <c r="AE12" s="18">
        <f>+AD12+AC12+AB12+AA12</f>
        <v>42.000000000000014</v>
      </c>
      <c r="AF12" s="18">
        <f t="shared" ref="AF12:AG12" si="30">SUM(AF6:AF11)</f>
        <v>30.399999999999984</v>
      </c>
      <c r="AG12" s="18">
        <f t="shared" si="30"/>
        <v>25.800000000000008</v>
      </c>
      <c r="AH12" s="18">
        <f t="shared" ref="AH12:AJ12" si="31">SUM(AH6:AH11)</f>
        <v>29.600000000000009</v>
      </c>
      <c r="AI12" s="136">
        <f t="shared" si="31"/>
        <v>37.799999999999997</v>
      </c>
      <c r="AJ12" s="136">
        <f t="shared" si="31"/>
        <v>123.59999999999987</v>
      </c>
    </row>
    <row r="13" spans="1:36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  <c r="AJ13" s="32"/>
    </row>
    <row r="14" spans="1:36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2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3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4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8">
        <v>0.8</v>
      </c>
      <c r="AJ14" s="13">
        <f t="shared" ref="AJ14:AJ17" si="35">SUM(AF14:AI14)</f>
        <v>1.9000000000000001</v>
      </c>
    </row>
    <row r="15" spans="1:36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2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6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4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3">
        <v>-12.8</v>
      </c>
      <c r="AJ15" s="13">
        <f t="shared" si="35"/>
        <v>-47.400000000000006</v>
      </c>
    </row>
    <row r="16" spans="1:36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2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6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4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3">
        <v>24.4</v>
      </c>
      <c r="AJ16" s="13">
        <f t="shared" si="35"/>
        <v>54.3</v>
      </c>
    </row>
    <row r="17" spans="1:36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2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37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6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4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8">
        <v>-3.9</v>
      </c>
      <c r="AJ17" s="13">
        <f t="shared" si="35"/>
        <v>7.3999999999999986</v>
      </c>
    </row>
    <row r="18" spans="1:36" ht="13.5" customHeight="1" x14ac:dyDescent="0.2">
      <c r="A18" s="17" t="s">
        <v>49</v>
      </c>
      <c r="B18" s="33">
        <f t="shared" ref="B18" si="38">SUM(B14:B17)</f>
        <v>-29.4</v>
      </c>
      <c r="C18" s="33">
        <f t="shared" ref="C18:D18" si="39">SUM(C14:C17)</f>
        <v>-18.099999999999998</v>
      </c>
      <c r="D18" s="33">
        <f t="shared" si="39"/>
        <v>-23.5</v>
      </c>
      <c r="E18" s="33">
        <f t="shared" ref="E18:F18" si="40">SUM(E14:E17)</f>
        <v>5.8000000000000007</v>
      </c>
      <c r="F18" s="33">
        <f t="shared" si="40"/>
        <v>-65.2</v>
      </c>
      <c r="G18" s="33">
        <f t="shared" ref="G18:N18" si="41">SUM(G14:G17)</f>
        <v>-10.6</v>
      </c>
      <c r="H18" s="33">
        <f t="shared" si="41"/>
        <v>-18.399999999999999</v>
      </c>
      <c r="I18" s="33">
        <f t="shared" si="41"/>
        <v>-5.5</v>
      </c>
      <c r="J18" s="33">
        <f t="shared" si="41"/>
        <v>-2.0000000000000018</v>
      </c>
      <c r="K18" s="33">
        <f t="shared" si="41"/>
        <v>-36.500000000000007</v>
      </c>
      <c r="L18" s="33">
        <f t="shared" si="41"/>
        <v>-4.5</v>
      </c>
      <c r="M18" s="33">
        <f t="shared" si="41"/>
        <v>-22.699999999999996</v>
      </c>
      <c r="N18" s="33">
        <f t="shared" si="41"/>
        <v>-16.3</v>
      </c>
      <c r="O18" s="33">
        <f t="shared" ref="O18" si="42">SUM(O14:O17)</f>
        <v>-39.700000000000003</v>
      </c>
      <c r="P18" s="33">
        <f t="shared" ref="P18:Q18" si="43">SUM(P14:P17)</f>
        <v>-83.2</v>
      </c>
      <c r="Q18" s="33">
        <f t="shared" si="43"/>
        <v>-29.499999999999996</v>
      </c>
      <c r="R18" s="33">
        <f t="shared" ref="R18:S18" si="44">SUM(R14:R17)</f>
        <v>-39.799999999999997</v>
      </c>
      <c r="S18" s="33">
        <f t="shared" si="44"/>
        <v>-34.599999999999994</v>
      </c>
      <c r="T18" s="33">
        <f t="shared" ref="T18:V18" si="45">SUM(T14:T17)</f>
        <v>-12.099999999999994</v>
      </c>
      <c r="U18" s="33">
        <f t="shared" si="45"/>
        <v>-115.99999999999997</v>
      </c>
      <c r="V18" s="33">
        <f t="shared" si="45"/>
        <v>-92.199999999999989</v>
      </c>
      <c r="W18" s="33">
        <f t="shared" ref="W18:X18" si="46">SUM(W14:W17)</f>
        <v>-14.4</v>
      </c>
      <c r="X18" s="33">
        <f t="shared" si="46"/>
        <v>-8.1999999999999993</v>
      </c>
      <c r="Y18" s="33">
        <f t="shared" ref="Y18:Z18" si="47">SUM(Y14:Y17)</f>
        <v>-0.90000000000000036</v>
      </c>
      <c r="Z18" s="33">
        <f t="shared" si="47"/>
        <v>-115.69999999999999</v>
      </c>
      <c r="AA18" s="33">
        <f t="shared" ref="AA18:AB18" si="48">SUM(AA14:AA17)</f>
        <v>7.2000000000000011</v>
      </c>
      <c r="AB18" s="33">
        <f t="shared" si="48"/>
        <v>-16.200000000000003</v>
      </c>
      <c r="AC18" s="33">
        <f t="shared" ref="AC18:AD18" si="49">SUM(AC14:AC17)</f>
        <v>-14</v>
      </c>
      <c r="AD18" s="33">
        <f t="shared" si="49"/>
        <v>-5.6</v>
      </c>
      <c r="AE18" s="33">
        <f>+AD18+AC18+AB18+AA18</f>
        <v>-28.6</v>
      </c>
      <c r="AF18" s="33">
        <f t="shared" ref="AF18:AG18" si="50">SUM(AF14:AF17)</f>
        <v>14.200000000000001</v>
      </c>
      <c r="AG18" s="33">
        <f t="shared" si="50"/>
        <v>-2.6000000000000014</v>
      </c>
      <c r="AH18" s="33">
        <f t="shared" ref="AH18:AJ18" si="51">SUM(AH14:AH17)</f>
        <v>-3.9000000000000004</v>
      </c>
      <c r="AI18" s="136">
        <f t="shared" si="51"/>
        <v>8.4999999999999982</v>
      </c>
      <c r="AJ18" s="136">
        <f t="shared" si="51"/>
        <v>16.199999999999989</v>
      </c>
    </row>
    <row r="19" spans="1:36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  <c r="AJ19" s="32"/>
    </row>
    <row r="20" spans="1:36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2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3">
        <v>-2</v>
      </c>
      <c r="AJ20" s="13">
        <f t="shared" ref="AJ20" si="53">SUM(AF20:AI20)</f>
        <v>9.9</v>
      </c>
    </row>
    <row r="21" spans="1:36" ht="13.5" customHeight="1" x14ac:dyDescent="0.2">
      <c r="A21" s="17" t="s">
        <v>51</v>
      </c>
      <c r="B21" s="33">
        <f t="shared" ref="B21" si="54">+B12+B18+B20</f>
        <v>6.8000000000000096</v>
      </c>
      <c r="C21" s="33">
        <f t="shared" ref="C21:D21" si="55">+C12+C18+C20</f>
        <v>6.7999999999999936</v>
      </c>
      <c r="D21" s="33">
        <f t="shared" si="55"/>
        <v>-4.3000000000000016</v>
      </c>
      <c r="E21" s="33">
        <f t="shared" ref="E21:F21" si="56">+E12+E18+E20</f>
        <v>-109.50000000000001</v>
      </c>
      <c r="F21" s="33">
        <f t="shared" si="56"/>
        <v>-100.19999999999995</v>
      </c>
      <c r="G21" s="33">
        <f t="shared" ref="G21:N21" si="57">+G12+G18+G20</f>
        <v>-6.1000000000000183</v>
      </c>
      <c r="H21" s="33">
        <f t="shared" si="57"/>
        <v>15.500000000000021</v>
      </c>
      <c r="I21" s="33">
        <f t="shared" si="57"/>
        <v>21.899999999999984</v>
      </c>
      <c r="J21" s="33">
        <f t="shared" si="57"/>
        <v>13.000000000000009</v>
      </c>
      <c r="K21" s="33">
        <f t="shared" si="57"/>
        <v>44.300000000000026</v>
      </c>
      <c r="L21" s="33">
        <f t="shared" si="57"/>
        <v>27.299999999999983</v>
      </c>
      <c r="M21" s="33">
        <f t="shared" si="57"/>
        <v>-0.80000000000000848</v>
      </c>
      <c r="N21" s="33">
        <f t="shared" si="57"/>
        <v>19.100000000000012</v>
      </c>
      <c r="O21" s="33">
        <f t="shared" ref="O21:V21" si="58">+O12+O18+O20</f>
        <v>17.400000000000013</v>
      </c>
      <c r="P21" s="33">
        <f t="shared" si="58"/>
        <v>63.000000000000064</v>
      </c>
      <c r="Q21" s="33">
        <f t="shared" si="58"/>
        <v>21.000000000000004</v>
      </c>
      <c r="R21" s="33">
        <f t="shared" si="58"/>
        <v>28.700000000000038</v>
      </c>
      <c r="S21" s="33">
        <f t="shared" si="58"/>
        <v>11.499999999999984</v>
      </c>
      <c r="T21" s="33">
        <f t="shared" si="58"/>
        <v>10.100000000000026</v>
      </c>
      <c r="U21" s="33">
        <f t="shared" si="58"/>
        <v>71.300000000000111</v>
      </c>
      <c r="V21" s="33">
        <f t="shared" si="58"/>
        <v>-297.00000000000006</v>
      </c>
      <c r="W21" s="33">
        <f t="shared" ref="W21:X21" si="59">+W12+W18+W20</f>
        <v>36.500000000000007</v>
      </c>
      <c r="X21" s="33">
        <f t="shared" si="59"/>
        <v>22.199999999999996</v>
      </c>
      <c r="Y21" s="33">
        <f t="shared" ref="Y21:Z21" si="60">+Y12+Y18+Y20</f>
        <v>-33.699999999999989</v>
      </c>
      <c r="Z21" s="33">
        <f t="shared" si="60"/>
        <v>-272.00000000000011</v>
      </c>
      <c r="AA21" s="33">
        <f t="shared" ref="AA21:AB21" si="61">+AA12+AA18+AA20</f>
        <v>56.90000000000002</v>
      </c>
      <c r="AB21" s="33">
        <f t="shared" si="61"/>
        <v>12.300000000000004</v>
      </c>
      <c r="AC21" s="33">
        <f t="shared" ref="AC21:AD21" si="62">+AC12+AC18+AC20</f>
        <v>10.499999999999989</v>
      </c>
      <c r="AD21" s="33">
        <f t="shared" si="62"/>
        <v>-32.799999999999997</v>
      </c>
      <c r="AE21" s="33">
        <f>+AD21+AC21+AB21+AA21</f>
        <v>46.90000000000002</v>
      </c>
      <c r="AF21" s="33">
        <f t="shared" ref="AF21:AG21" si="63">+AF12+AF18+AF20</f>
        <v>54.099999999999987</v>
      </c>
      <c r="AG21" s="33">
        <f t="shared" si="63"/>
        <v>18.400000000000006</v>
      </c>
      <c r="AH21" s="33">
        <f t="shared" ref="AH21:AJ21" si="64">+AH12+AH18+AH20</f>
        <v>32.900000000000013</v>
      </c>
      <c r="AI21" s="136">
        <f t="shared" si="64"/>
        <v>44.3</v>
      </c>
      <c r="AJ21" s="136">
        <f t="shared" si="64"/>
        <v>149.69999999999985</v>
      </c>
    </row>
    <row r="22" spans="1:36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3"/>
      <c r="AJ22" s="23"/>
    </row>
    <row r="23" spans="1:36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65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66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3">
        <v>-3</v>
      </c>
      <c r="AJ23" s="13">
        <f t="shared" ref="AJ23" si="67">SUM(AF23:AI23)</f>
        <v>-20.199999999999996</v>
      </c>
    </row>
    <row r="24" spans="1:36" ht="13.5" customHeight="1" x14ac:dyDescent="0.2">
      <c r="A24" s="17" t="s">
        <v>53</v>
      </c>
      <c r="B24" s="18">
        <f t="shared" ref="B24" si="68">+B21+B23</f>
        <v>-2.8999999999999897</v>
      </c>
      <c r="C24" s="18">
        <f t="shared" ref="C24:D24" si="69">+C21+C23</f>
        <v>-4.4000000000000057</v>
      </c>
      <c r="D24" s="18">
        <f t="shared" si="69"/>
        <v>-11.200000000000003</v>
      </c>
      <c r="E24" s="18">
        <f t="shared" ref="E24:F24" si="70">+E21+E23</f>
        <v>-114.40000000000002</v>
      </c>
      <c r="F24" s="18">
        <f t="shared" si="70"/>
        <v>-132.89999999999995</v>
      </c>
      <c r="G24" s="18">
        <f t="shared" ref="G24:N24" si="71">+G21+G23</f>
        <v>-15.200000000000017</v>
      </c>
      <c r="H24" s="18">
        <f t="shared" si="71"/>
        <v>5.9000000000000217</v>
      </c>
      <c r="I24" s="18">
        <f t="shared" si="71"/>
        <v>4.2999999999999829</v>
      </c>
      <c r="J24" s="18">
        <f t="shared" si="71"/>
        <v>47.100000000000009</v>
      </c>
      <c r="K24" s="18">
        <f t="shared" si="71"/>
        <v>42.100000000000023</v>
      </c>
      <c r="L24" s="18">
        <f t="shared" si="71"/>
        <v>17.999999999999982</v>
      </c>
      <c r="M24" s="18">
        <f t="shared" si="71"/>
        <v>-8.2000000000000082</v>
      </c>
      <c r="N24" s="18">
        <f t="shared" si="71"/>
        <v>12.000000000000012</v>
      </c>
      <c r="O24" s="18">
        <f t="shared" ref="O24" si="72">+O21+O23</f>
        <v>12.500000000000012</v>
      </c>
      <c r="P24" s="18">
        <f t="shared" ref="P24:Q24" si="73">+P21+P23</f>
        <v>34.300000000000068</v>
      </c>
      <c r="Q24" s="18">
        <f t="shared" si="73"/>
        <v>13.200000000000005</v>
      </c>
      <c r="R24" s="18">
        <f t="shared" ref="R24:S24" si="74">+R21+R23</f>
        <v>17.80000000000004</v>
      </c>
      <c r="S24" s="18">
        <f t="shared" si="74"/>
        <v>-0.70000000000001705</v>
      </c>
      <c r="T24" s="18">
        <f t="shared" ref="T24:V24" si="75">+T21+T23</f>
        <v>1.7000000000000277</v>
      </c>
      <c r="U24" s="18">
        <f t="shared" si="75"/>
        <v>32.000000000000114</v>
      </c>
      <c r="V24" s="18">
        <f t="shared" si="75"/>
        <v>-311.30000000000007</v>
      </c>
      <c r="W24" s="18">
        <f t="shared" ref="W24:X24" si="76">+W21+W23</f>
        <v>29.700000000000006</v>
      </c>
      <c r="X24" s="18">
        <f t="shared" si="76"/>
        <v>14.599999999999996</v>
      </c>
      <c r="Y24" s="18">
        <f t="shared" ref="Y24:Z24" si="77">+Y21+Y23</f>
        <v>-42.999999999999986</v>
      </c>
      <c r="Z24" s="18">
        <f t="shared" si="77"/>
        <v>-310.00000000000011</v>
      </c>
      <c r="AA24" s="18">
        <f t="shared" ref="AA24:AB24" si="78">+AA21+AA23</f>
        <v>97.200000000000017</v>
      </c>
      <c r="AB24" s="18">
        <f t="shared" si="78"/>
        <v>5.9000000000000039</v>
      </c>
      <c r="AC24" s="18">
        <f t="shared" ref="AC24:AD24" si="79">+AC21+AC23</f>
        <v>5.1999999999999895</v>
      </c>
      <c r="AD24" s="18">
        <f t="shared" si="79"/>
        <v>-46.099999999999994</v>
      </c>
      <c r="AE24" s="18">
        <f>+AD24+AC24+AB24+AA24</f>
        <v>62.200000000000017</v>
      </c>
      <c r="AF24" s="18">
        <f t="shared" ref="AF24:AG24" si="80">+AF21+AF23</f>
        <v>46.29999999999999</v>
      </c>
      <c r="AG24" s="18">
        <f t="shared" si="80"/>
        <v>12.300000000000006</v>
      </c>
      <c r="AH24" s="18">
        <f t="shared" ref="AH24:AJ24" si="81">+AH21+AH23</f>
        <v>29.600000000000016</v>
      </c>
      <c r="AI24" s="136">
        <f t="shared" si="81"/>
        <v>41.3</v>
      </c>
      <c r="AJ24" s="136">
        <f t="shared" si="81"/>
        <v>129.49999999999986</v>
      </c>
    </row>
    <row r="25" spans="1:36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6"/>
      <c r="AJ25" s="36"/>
    </row>
    <row r="26" spans="1:36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  <c r="AJ26" s="36"/>
    </row>
    <row r="27" spans="1:36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82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83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8">
        <v>0</v>
      </c>
      <c r="AJ27" s="28">
        <f t="shared" ref="AJ27" si="84">SUM(AF27:AI27)</f>
        <v>0</v>
      </c>
    </row>
    <row r="28" spans="1:36" ht="13.5" customHeight="1" x14ac:dyDescent="0.2">
      <c r="A28" s="17" t="s">
        <v>56</v>
      </c>
      <c r="B28" s="18">
        <f t="shared" ref="B28" si="85">+B24+B27</f>
        <v>-2.8999999999999897</v>
      </c>
      <c r="C28" s="18">
        <f t="shared" ref="C28:D28" si="86">+C24+C27</f>
        <v>-4.4000000000000057</v>
      </c>
      <c r="D28" s="18">
        <f t="shared" si="86"/>
        <v>-11.200000000000003</v>
      </c>
      <c r="E28" s="18">
        <f t="shared" ref="E28:F28" si="87">+E24+E27</f>
        <v>-114.40000000000002</v>
      </c>
      <c r="F28" s="18">
        <f t="shared" si="87"/>
        <v>-132.89999999999995</v>
      </c>
      <c r="G28" s="18">
        <f t="shared" ref="G28:N28" si="88">+G24+G27</f>
        <v>-15.100000000000017</v>
      </c>
      <c r="H28" s="18">
        <f t="shared" si="88"/>
        <v>5.2000000000000215</v>
      </c>
      <c r="I28" s="18">
        <f t="shared" si="88"/>
        <v>3.899999999999983</v>
      </c>
      <c r="J28" s="18">
        <f t="shared" si="88"/>
        <v>47.20000000000001</v>
      </c>
      <c r="K28" s="18">
        <f t="shared" si="88"/>
        <v>41.200000000000024</v>
      </c>
      <c r="L28" s="18">
        <f t="shared" si="88"/>
        <v>18.099999999999984</v>
      </c>
      <c r="M28" s="18">
        <f t="shared" si="88"/>
        <v>-7.500000000000008</v>
      </c>
      <c r="N28" s="18">
        <f t="shared" si="88"/>
        <v>15.600000000000012</v>
      </c>
      <c r="O28" s="18">
        <f t="shared" ref="O28:V28" si="89">+O24+O27</f>
        <v>10.300000000000013</v>
      </c>
      <c r="P28" s="18">
        <f t="shared" si="89"/>
        <v>36.500000000000071</v>
      </c>
      <c r="Q28" s="18">
        <f t="shared" si="89"/>
        <v>36.6</v>
      </c>
      <c r="R28" s="18">
        <f t="shared" si="89"/>
        <v>29.400000000000041</v>
      </c>
      <c r="S28" s="18">
        <f t="shared" si="89"/>
        <v>9.4999999999999805</v>
      </c>
      <c r="T28" s="18">
        <f t="shared" si="89"/>
        <v>30.600000000000026</v>
      </c>
      <c r="U28" s="18">
        <f t="shared" si="89"/>
        <v>106.10000000000011</v>
      </c>
      <c r="V28" s="18">
        <f t="shared" si="89"/>
        <v>-273.60000000000008</v>
      </c>
      <c r="W28" s="18">
        <f t="shared" ref="W28:X28" si="90">+W24+W27</f>
        <v>29.700000000000006</v>
      </c>
      <c r="X28" s="18">
        <f t="shared" si="90"/>
        <v>14.599999999999996</v>
      </c>
      <c r="Y28" s="18">
        <f t="shared" ref="Y28:Z28" si="91">+Y24+Y27</f>
        <v>-42.999999999999986</v>
      </c>
      <c r="Z28" s="18">
        <f t="shared" si="91"/>
        <v>-272.30000000000013</v>
      </c>
      <c r="AA28" s="18">
        <f t="shared" ref="AA28:AB28" si="92">+AA24+AA27</f>
        <v>97.200000000000017</v>
      </c>
      <c r="AB28" s="18">
        <f t="shared" si="92"/>
        <v>5.9000000000000039</v>
      </c>
      <c r="AC28" s="18">
        <f t="shared" ref="AC28:AD28" si="93">+AC24+AC27</f>
        <v>5.1999999999999895</v>
      </c>
      <c r="AD28" s="18">
        <f t="shared" si="93"/>
        <v>-46.099999999999994</v>
      </c>
      <c r="AE28" s="18">
        <f>+AD28+AC28+AB28+AA28</f>
        <v>62.200000000000017</v>
      </c>
      <c r="AF28" s="18">
        <f t="shared" ref="AF28:AG28" si="94">+AF24+AF27</f>
        <v>46.29999999999999</v>
      </c>
      <c r="AG28" s="18">
        <f t="shared" si="94"/>
        <v>12.300000000000006</v>
      </c>
      <c r="AH28" s="18">
        <f t="shared" ref="AH28:AJ28" si="95">+AH24+AH27</f>
        <v>29.600000000000016</v>
      </c>
      <c r="AI28" s="19">
        <f t="shared" si="95"/>
        <v>41.3</v>
      </c>
      <c r="AJ28" s="19">
        <f t="shared" si="95"/>
        <v>129.49999999999986</v>
      </c>
    </row>
    <row r="29" spans="1:36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6"/>
      <c r="AJ29" s="36"/>
    </row>
    <row r="30" spans="1:36" ht="13.5" customHeight="1" x14ac:dyDescent="0.2">
      <c r="A30" s="14" t="s">
        <v>57</v>
      </c>
      <c r="B30" s="25">
        <f t="shared" ref="B30" si="96">+B28-B31</f>
        <v>-2.8999999999999897</v>
      </c>
      <c r="C30" s="25">
        <f t="shared" ref="C30:D30" si="97">+C28-C31</f>
        <v>-4.4000000000000057</v>
      </c>
      <c r="D30" s="25">
        <f t="shared" si="97"/>
        <v>-11.200000000000003</v>
      </c>
      <c r="E30" s="25">
        <f t="shared" ref="E30:F30" si="98">+E28-E31</f>
        <v>-114.40000000000002</v>
      </c>
      <c r="F30" s="25">
        <f t="shared" si="98"/>
        <v>-132.89999999999995</v>
      </c>
      <c r="G30" s="25">
        <f t="shared" ref="G30:N30" si="99">+G28-G31</f>
        <v>-15.100000000000017</v>
      </c>
      <c r="H30" s="25">
        <f t="shared" si="99"/>
        <v>5.4000000000000217</v>
      </c>
      <c r="I30" s="25">
        <f t="shared" si="99"/>
        <v>3.9999999999999831</v>
      </c>
      <c r="J30" s="25">
        <f t="shared" si="99"/>
        <v>45.500000000000007</v>
      </c>
      <c r="K30" s="25">
        <f t="shared" si="99"/>
        <v>39.800000000000026</v>
      </c>
      <c r="L30" s="25">
        <f t="shared" si="99"/>
        <v>16.499999999999982</v>
      </c>
      <c r="M30" s="25">
        <f t="shared" si="99"/>
        <v>-9.3000000000000078</v>
      </c>
      <c r="N30" s="25">
        <f t="shared" si="99"/>
        <v>12.700000000000012</v>
      </c>
      <c r="O30" s="12">
        <f t="shared" ref="O30:U30" si="100">+O28-O31</f>
        <v>9.1000000000000139</v>
      </c>
      <c r="P30" s="12">
        <f t="shared" si="100"/>
        <v>33.500000000000071</v>
      </c>
      <c r="Q30" s="12">
        <f t="shared" si="100"/>
        <v>26.6</v>
      </c>
      <c r="R30" s="12">
        <f t="shared" si="100"/>
        <v>24.700000000000042</v>
      </c>
      <c r="S30" s="12">
        <f t="shared" si="100"/>
        <v>5.3999999999999808</v>
      </c>
      <c r="T30" s="26">
        <f t="shared" si="100"/>
        <v>21.600000000000026</v>
      </c>
      <c r="U30" s="26">
        <f t="shared" si="100"/>
        <v>82.600000000000108</v>
      </c>
      <c r="V30" s="12">
        <f t="shared" ref="V30:AA30" si="101">+V28-V31</f>
        <v>-276.10000000000008</v>
      </c>
      <c r="W30" s="12">
        <f t="shared" si="101"/>
        <v>27.200000000000006</v>
      </c>
      <c r="X30" s="12">
        <f t="shared" si="101"/>
        <v>12.099999999999996</v>
      </c>
      <c r="Y30" s="12">
        <f t="shared" si="101"/>
        <v>-45.399999999999984</v>
      </c>
      <c r="Z30" s="12">
        <f t="shared" si="101"/>
        <v>-282.2000000000001</v>
      </c>
      <c r="AA30" s="12">
        <f t="shared" si="101"/>
        <v>96.40000000000002</v>
      </c>
      <c r="AB30" s="12">
        <f t="shared" ref="AB30:AC30" si="102">+AB28-AB31</f>
        <v>6.3000000000000043</v>
      </c>
      <c r="AC30" s="12">
        <f t="shared" si="102"/>
        <v>5.2999999999999892</v>
      </c>
      <c r="AD30" s="12">
        <f t="shared" ref="AD30" si="103">+AD28-AD31</f>
        <v>-45.399999999999991</v>
      </c>
      <c r="AE30" s="12">
        <f>+AE28-AE31</f>
        <v>62.600000000000016</v>
      </c>
      <c r="AF30" s="12">
        <f t="shared" ref="AF30:AJ30" si="104">+AF28-AF31</f>
        <v>46.999999999999993</v>
      </c>
      <c r="AG30" s="12">
        <f t="shared" si="104"/>
        <v>12.600000000000007</v>
      </c>
      <c r="AH30" s="12">
        <v>29.9</v>
      </c>
      <c r="AI30" s="152">
        <f t="shared" si="104"/>
        <v>40.199999999999996</v>
      </c>
      <c r="AJ30" s="152">
        <f t="shared" si="104"/>
        <v>129.69999999999985</v>
      </c>
    </row>
    <row r="31" spans="1:36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3">
        <v>1.1000000000000001</v>
      </c>
      <c r="AJ31" s="13">
        <v>-0.2</v>
      </c>
    </row>
    <row r="32" spans="1:36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3"/>
      <c r="AJ32" s="13"/>
    </row>
    <row r="33" spans="1:36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3"/>
      <c r="AJ33" s="13"/>
    </row>
    <row r="34" spans="1:36" ht="13.5" customHeight="1" x14ac:dyDescent="0.2">
      <c r="A34" s="14" t="s">
        <v>60</v>
      </c>
      <c r="B34" s="83">
        <v>0</v>
      </c>
      <c r="C34" s="83">
        <v>-0.01</v>
      </c>
      <c r="D34" s="83">
        <v>0</v>
      </c>
      <c r="E34" s="83">
        <v>-0.62</v>
      </c>
      <c r="F34" s="83">
        <v>-1.47</v>
      </c>
      <c r="G34" s="83">
        <v>-0.08</v>
      </c>
      <c r="H34" s="83">
        <v>0.03</v>
      </c>
      <c r="I34" s="83">
        <v>0.02</v>
      </c>
      <c r="J34" s="83">
        <v>0.25</v>
      </c>
      <c r="K34" s="83">
        <v>0.22</v>
      </c>
      <c r="L34" s="83">
        <v>0.09</v>
      </c>
      <c r="M34" s="83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3">
        <v>-1.49</v>
      </c>
      <c r="W34" s="83">
        <v>0.15</v>
      </c>
      <c r="X34" s="83">
        <v>7.0000000000000007E-2</v>
      </c>
      <c r="Y34" s="83">
        <v>-0.25</v>
      </c>
      <c r="Z34" s="166">
        <v>-1.56</v>
      </c>
      <c r="AA34" s="166">
        <v>0.53</v>
      </c>
      <c r="AB34" s="166">
        <v>0.03</v>
      </c>
      <c r="AC34" s="166">
        <v>0.03</v>
      </c>
      <c r="AD34" s="166">
        <v>-0.25</v>
      </c>
      <c r="AE34" s="166">
        <v>0.35</v>
      </c>
      <c r="AF34" s="166">
        <v>0.25984732083698364</v>
      </c>
      <c r="AG34" s="166">
        <v>7.0000000000000007E-2</v>
      </c>
      <c r="AH34" s="166">
        <v>0.17</v>
      </c>
      <c r="AI34" s="151">
        <v>0.22</v>
      </c>
      <c r="AJ34" s="151">
        <v>0.72</v>
      </c>
    </row>
    <row r="35" spans="1:36" ht="13.5" customHeight="1" x14ac:dyDescent="0.2">
      <c r="A35" s="14" t="s">
        <v>61</v>
      </c>
      <c r="B35" s="83">
        <v>0</v>
      </c>
      <c r="C35" s="83">
        <v>-0.01</v>
      </c>
      <c r="D35" s="83">
        <v>0</v>
      </c>
      <c r="E35" s="83">
        <v>-0.62</v>
      </c>
      <c r="F35" s="83">
        <v>-1.47</v>
      </c>
      <c r="G35" s="83">
        <v>-0.08</v>
      </c>
      <c r="H35" s="83">
        <v>0.03</v>
      </c>
      <c r="I35" s="83">
        <v>0.02</v>
      </c>
      <c r="J35" s="83">
        <v>0.25</v>
      </c>
      <c r="K35" s="83">
        <v>0.22</v>
      </c>
      <c r="L35" s="83">
        <v>0.09</v>
      </c>
      <c r="M35" s="83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3">
        <f>+V34</f>
        <v>-1.49</v>
      </c>
      <c r="W35" s="83">
        <v>0.14000000000000001</v>
      </c>
      <c r="X35" s="83">
        <v>7.0000000000000007E-2</v>
      </c>
      <c r="Y35" s="83">
        <f>+Y34</f>
        <v>-0.25</v>
      </c>
      <c r="Z35" s="166">
        <f>+Z34</f>
        <v>-1.56</v>
      </c>
      <c r="AA35" s="166">
        <v>0.46</v>
      </c>
      <c r="AB35" s="166">
        <f>+AB34</f>
        <v>0.03</v>
      </c>
      <c r="AC35" s="166">
        <f>+AC34</f>
        <v>0.03</v>
      </c>
      <c r="AD35" s="166">
        <f>+AD34</f>
        <v>-0.25</v>
      </c>
      <c r="AE35" s="166">
        <v>0.33</v>
      </c>
      <c r="AF35" s="166">
        <v>0.22973756318455849</v>
      </c>
      <c r="AG35" s="166">
        <v>7.0000000000000007E-2</v>
      </c>
      <c r="AH35" s="166">
        <v>0.15</v>
      </c>
      <c r="AI35" s="151">
        <v>0.21</v>
      </c>
      <c r="AJ35" s="151">
        <v>0.66</v>
      </c>
    </row>
    <row r="36" spans="1:36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2"/>
      <c r="AB36" s="92"/>
      <c r="AC36" s="92"/>
      <c r="AD36" s="92"/>
      <c r="AE36" s="92"/>
      <c r="AF36" s="92"/>
      <c r="AG36" s="92"/>
      <c r="AH36" s="92"/>
    </row>
    <row r="37" spans="1:36" ht="12.75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3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3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36" x14ac:dyDescent="0.2">
      <c r="A40" s="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4"/>
      <c r="M40" s="4"/>
      <c r="N40" s="4"/>
      <c r="O40" s="4"/>
      <c r="P40" s="4"/>
      <c r="Q40" s="7"/>
      <c r="U40" s="4"/>
    </row>
    <row r="41" spans="1:3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3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3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3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3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3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3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3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pageSetUpPr fitToPage="1"/>
  </sheetPr>
  <dimension ref="A2:AJ19"/>
  <sheetViews>
    <sheetView showGridLines="0" workbookViewId="0">
      <selection activeCell="AJ10" sqref="AJ10"/>
    </sheetView>
  </sheetViews>
  <sheetFormatPr defaultRowHeight="15" x14ac:dyDescent="0.25"/>
  <cols>
    <col min="1" max="1" width="42" customWidth="1"/>
    <col min="2" max="25" width="9.140625" hidden="1" customWidth="1"/>
    <col min="26" max="26" width="9.140625" customWidth="1"/>
    <col min="32" max="34" width="8.7109375"/>
  </cols>
  <sheetData>
    <row r="2" spans="1:36" x14ac:dyDescent="0.25">
      <c r="A2" s="115" t="s">
        <v>39</v>
      </c>
      <c r="B2" s="95" t="s">
        <v>0</v>
      </c>
      <c r="C2" s="95" t="s">
        <v>1</v>
      </c>
      <c r="D2" s="95" t="s">
        <v>2</v>
      </c>
      <c r="E2" s="95" t="s">
        <v>3</v>
      </c>
      <c r="F2" s="95" t="s">
        <v>4</v>
      </c>
      <c r="G2" s="95" t="s">
        <v>5</v>
      </c>
      <c r="H2" s="95" t="s">
        <v>6</v>
      </c>
      <c r="I2" s="95" t="s">
        <v>7</v>
      </c>
      <c r="J2" s="95" t="s">
        <v>8</v>
      </c>
      <c r="K2" s="95" t="s">
        <v>9</v>
      </c>
      <c r="L2" s="95" t="s">
        <v>10</v>
      </c>
      <c r="M2" s="95" t="s">
        <v>11</v>
      </c>
      <c r="N2" s="95" t="s">
        <v>12</v>
      </c>
      <c r="O2" s="95" t="s">
        <v>13</v>
      </c>
      <c r="P2" s="95" t="s">
        <v>14</v>
      </c>
      <c r="Q2" s="95" t="s">
        <v>15</v>
      </c>
      <c r="R2" s="95" t="s">
        <v>16</v>
      </c>
      <c r="S2" s="95" t="s">
        <v>17</v>
      </c>
      <c r="T2" s="95" t="s">
        <v>18</v>
      </c>
      <c r="U2" s="95" t="s">
        <v>19</v>
      </c>
      <c r="V2" s="95" t="s">
        <v>20</v>
      </c>
      <c r="W2" s="95" t="s">
        <v>21</v>
      </c>
      <c r="X2" s="95" t="s">
        <v>22</v>
      </c>
      <c r="Y2" s="95" t="s">
        <v>23</v>
      </c>
      <c r="Z2" s="95" t="s">
        <v>24</v>
      </c>
      <c r="AA2" s="95" t="s">
        <v>25</v>
      </c>
      <c r="AB2" s="95" t="s">
        <v>26</v>
      </c>
      <c r="AC2" s="95" t="s">
        <v>27</v>
      </c>
      <c r="AD2" s="95" t="s">
        <v>28</v>
      </c>
      <c r="AE2" s="95" t="s">
        <v>29</v>
      </c>
      <c r="AF2" s="95" t="s">
        <v>30</v>
      </c>
      <c r="AG2" s="95" t="s">
        <v>31</v>
      </c>
      <c r="AH2" s="95" t="s">
        <v>32</v>
      </c>
      <c r="AI2" s="95" t="s">
        <v>33</v>
      </c>
      <c r="AJ2" s="95" t="s">
        <v>34</v>
      </c>
    </row>
    <row r="3" spans="1:36" x14ac:dyDescent="0.25">
      <c r="A3" s="116" t="s">
        <v>63</v>
      </c>
      <c r="B3" s="117">
        <f>+'Income statement'!B28</f>
        <v>-2.8999999999999897</v>
      </c>
      <c r="C3" s="117">
        <f>+'Income statement'!C28</f>
        <v>-4.4000000000000057</v>
      </c>
      <c r="D3" s="117">
        <f>+'Income statement'!D28</f>
        <v>-11.200000000000003</v>
      </c>
      <c r="E3" s="117">
        <f>+'Income statement'!E28</f>
        <v>-114.40000000000002</v>
      </c>
      <c r="F3" s="117">
        <f>+'Income statement'!F28</f>
        <v>-132.89999999999995</v>
      </c>
      <c r="G3" s="117">
        <f>+'Income statement'!G28</f>
        <v>-15.100000000000017</v>
      </c>
      <c r="H3" s="117">
        <f>+'Income statement'!H28</f>
        <v>5.2000000000000215</v>
      </c>
      <c r="I3" s="117">
        <f>+'Income statement'!I28</f>
        <v>3.899999999999983</v>
      </c>
      <c r="J3" s="117">
        <f>+'Income statement'!J28</f>
        <v>47.20000000000001</v>
      </c>
      <c r="K3" s="117">
        <f>+'Income statement'!K28</f>
        <v>41.200000000000024</v>
      </c>
      <c r="L3" s="117">
        <f>+'Income statement'!L28</f>
        <v>18.099999999999984</v>
      </c>
      <c r="M3" s="117">
        <f>+'Income statement'!M28</f>
        <v>-7.500000000000008</v>
      </c>
      <c r="N3" s="117">
        <f>+'Income statement'!N28</f>
        <v>15.600000000000012</v>
      </c>
      <c r="O3" s="117">
        <f>+'Income statement'!O28</f>
        <v>10.300000000000013</v>
      </c>
      <c r="P3" s="117">
        <f>+'Income statement'!P28</f>
        <v>36.500000000000071</v>
      </c>
      <c r="Q3" s="117">
        <f>+'Income statement'!Q28</f>
        <v>36.6</v>
      </c>
      <c r="R3" s="117">
        <f>+'Income statement'!R28</f>
        <v>29.400000000000041</v>
      </c>
      <c r="S3" s="117">
        <f>+'Income statement'!S28</f>
        <v>9.4999999999999805</v>
      </c>
      <c r="T3" s="117">
        <f>+'Income statement'!T28</f>
        <v>30.600000000000026</v>
      </c>
      <c r="U3" s="117">
        <f>+'Income statement'!U28</f>
        <v>106.10000000000011</v>
      </c>
      <c r="V3" s="117">
        <f>+'Income statement'!V28</f>
        <v>-273.60000000000008</v>
      </c>
      <c r="W3" s="117">
        <f>+'Income statement'!W28</f>
        <v>29.700000000000006</v>
      </c>
      <c r="X3" s="117">
        <f>+'Income statement'!X28</f>
        <v>14.599999999999996</v>
      </c>
      <c r="Y3" s="117">
        <f>+'Income statement'!Y28</f>
        <v>-42.999999999999986</v>
      </c>
      <c r="Z3" s="117">
        <f>+'Income statement'!Z28</f>
        <v>-272.30000000000013</v>
      </c>
      <c r="AA3" s="117">
        <f>+'Income statement'!AA28</f>
        <v>97.200000000000017</v>
      </c>
      <c r="AB3" s="117">
        <f>+'Income statement'!AB28</f>
        <v>5.9000000000000039</v>
      </c>
      <c r="AC3" s="117">
        <f>+'Income statement'!AC28</f>
        <v>5.1999999999999895</v>
      </c>
      <c r="AD3" s="117">
        <f>+'Income statement'!AD28</f>
        <v>-46.099999999999994</v>
      </c>
      <c r="AE3" s="117">
        <f>+'Income statement'!AE28</f>
        <v>62.200000000000017</v>
      </c>
      <c r="AF3" s="117">
        <f>+'Income statement'!AF28</f>
        <v>46.29999999999999</v>
      </c>
      <c r="AG3" s="117">
        <f>+'Income statement'!AG28</f>
        <v>12.300000000000006</v>
      </c>
      <c r="AH3" s="117">
        <f>+'Income statement'!AH28</f>
        <v>29.600000000000016</v>
      </c>
      <c r="AI3" s="142">
        <f>+'Income statement'!AI28</f>
        <v>41.3</v>
      </c>
      <c r="AJ3" s="142">
        <f>+'Income statement'!AJ28</f>
        <v>129.49999999999986</v>
      </c>
    </row>
    <row r="4" spans="1:36" x14ac:dyDescent="0.25">
      <c r="A4" s="116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43"/>
      <c r="AJ4" s="143"/>
    </row>
    <row r="5" spans="1:36" x14ac:dyDescent="0.25">
      <c r="A5" s="119" t="s">
        <v>64</v>
      </c>
      <c r="B5" s="127">
        <v>0.5</v>
      </c>
      <c r="C5" s="127">
        <v>-0.6</v>
      </c>
      <c r="D5" s="127">
        <v>-0.3</v>
      </c>
      <c r="E5" s="127">
        <v>-0.2</v>
      </c>
      <c r="F5" s="117">
        <f>SUM(B5:E5)</f>
        <v>-0.6</v>
      </c>
      <c r="G5" s="127">
        <v>-0.2</v>
      </c>
      <c r="H5" s="127">
        <v>1.1000000000000001</v>
      </c>
      <c r="I5" s="127">
        <v>-0.3</v>
      </c>
      <c r="J5" s="127">
        <v>-1.4</v>
      </c>
      <c r="K5" s="127">
        <v>-0.8</v>
      </c>
      <c r="L5" s="127">
        <v>0.1</v>
      </c>
      <c r="M5" s="127">
        <v>-1.6</v>
      </c>
      <c r="N5" s="127">
        <v>-0.4</v>
      </c>
      <c r="O5" s="127">
        <v>0.3</v>
      </c>
      <c r="P5" s="127">
        <v>-1.6</v>
      </c>
      <c r="Q5" s="127">
        <v>-1.6</v>
      </c>
      <c r="R5" s="127">
        <v>1.8</v>
      </c>
      <c r="S5" s="127">
        <v>-1.1000000000000001</v>
      </c>
      <c r="T5" s="127">
        <v>0.4</v>
      </c>
      <c r="U5" s="127">
        <v>-0.5</v>
      </c>
      <c r="V5" s="127">
        <v>-2.2999999999999998</v>
      </c>
      <c r="W5" s="127">
        <v>-0.5</v>
      </c>
      <c r="X5" s="127">
        <v>-0.2</v>
      </c>
      <c r="Y5" s="127">
        <v>0.6</v>
      </c>
      <c r="Z5" s="127">
        <v>-2.4</v>
      </c>
      <c r="AA5" s="127">
        <v>-1.7</v>
      </c>
      <c r="AB5" s="127">
        <v>2.7</v>
      </c>
      <c r="AC5" s="127">
        <v>-4.3</v>
      </c>
      <c r="AD5" s="127">
        <v>-2.8</v>
      </c>
      <c r="AE5" s="127">
        <v>-6.1</v>
      </c>
      <c r="AF5" s="127">
        <v>-2.2000000000000002</v>
      </c>
      <c r="AG5" s="127">
        <v>-7.1</v>
      </c>
      <c r="AH5" s="127">
        <v>-7.3</v>
      </c>
      <c r="AI5" s="144">
        <v>9.1999999999999993</v>
      </c>
      <c r="AJ5" s="144">
        <f>SUM(AF5:AI5)</f>
        <v>-7.4000000000000021</v>
      </c>
    </row>
    <row r="6" spans="1:36" x14ac:dyDescent="0.25">
      <c r="A6" s="119" t="s">
        <v>65</v>
      </c>
      <c r="B6" s="120">
        <v>0</v>
      </c>
      <c r="C6" s="120">
        <v>0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120">
        <v>0</v>
      </c>
      <c r="O6" s="120">
        <v>0</v>
      </c>
      <c r="P6" s="120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0</v>
      </c>
      <c r="W6" s="120">
        <v>0</v>
      </c>
      <c r="X6" s="120">
        <v>0</v>
      </c>
      <c r="Y6" s="120">
        <v>0</v>
      </c>
      <c r="Z6" s="120">
        <v>0</v>
      </c>
      <c r="AA6" s="120">
        <v>0</v>
      </c>
      <c r="AB6" s="120">
        <v>0</v>
      </c>
      <c r="AC6" s="120">
        <v>0</v>
      </c>
      <c r="AD6" s="127">
        <v>-7.8</v>
      </c>
      <c r="AE6" s="127">
        <v>-7.8</v>
      </c>
      <c r="AF6" s="127">
        <v>28.6</v>
      </c>
      <c r="AG6" s="127">
        <v>27.7</v>
      </c>
      <c r="AH6" s="127">
        <v>20.3</v>
      </c>
      <c r="AI6" s="144">
        <v>0.9</v>
      </c>
      <c r="AJ6" s="144">
        <f t="shared" ref="AJ6:AJ7" si="0">SUM(AF6:AI6)</f>
        <v>77.5</v>
      </c>
    </row>
    <row r="7" spans="1:36" x14ac:dyDescent="0.25">
      <c r="A7" s="119" t="s">
        <v>66</v>
      </c>
      <c r="B7" s="120">
        <v>7.3</v>
      </c>
      <c r="C7" s="120">
        <v>6.4</v>
      </c>
      <c r="D7" s="120">
        <v>3.8</v>
      </c>
      <c r="E7" s="127">
        <v>-4.2</v>
      </c>
      <c r="F7" s="117">
        <f>SUM(B7:E7)</f>
        <v>13.3</v>
      </c>
      <c r="G7" s="120">
        <v>5.4</v>
      </c>
      <c r="H7" s="120">
        <v>3.6</v>
      </c>
      <c r="I7" s="120">
        <v>3.2</v>
      </c>
      <c r="J7" s="120">
        <v>1.1000000000000001</v>
      </c>
      <c r="K7" s="130">
        <v>13.3</v>
      </c>
      <c r="L7" s="120">
        <v>1.1000000000000001</v>
      </c>
      <c r="M7" s="120">
        <v>0.6</v>
      </c>
      <c r="N7" s="120">
        <v>0.6</v>
      </c>
      <c r="O7" s="120">
        <v>0.6</v>
      </c>
      <c r="P7" s="130">
        <v>2.9</v>
      </c>
      <c r="Q7" s="120">
        <v>0.6</v>
      </c>
      <c r="R7" s="120">
        <v>0.2</v>
      </c>
      <c r="S7" s="120">
        <v>0.3</v>
      </c>
      <c r="T7" s="120">
        <v>0.6</v>
      </c>
      <c r="U7" s="120">
        <v>1.7</v>
      </c>
      <c r="V7" s="120">
        <v>0</v>
      </c>
      <c r="W7" s="120">
        <v>0</v>
      </c>
      <c r="X7" s="120">
        <v>0</v>
      </c>
      <c r="Y7" s="120">
        <v>0</v>
      </c>
      <c r="Z7" s="120">
        <v>0</v>
      </c>
      <c r="AA7" s="120">
        <v>0</v>
      </c>
      <c r="AB7" s="120">
        <v>0</v>
      </c>
      <c r="AC7" s="127">
        <v>-2.2999999999999998</v>
      </c>
      <c r="AD7" s="120">
        <v>1.9</v>
      </c>
      <c r="AE7" s="127">
        <v>-0.4</v>
      </c>
      <c r="AF7" s="127">
        <v>-2.2000000000000002</v>
      </c>
      <c r="AG7" s="127">
        <v>-12.2</v>
      </c>
      <c r="AH7" s="127">
        <v>-10.3</v>
      </c>
      <c r="AI7" s="144">
        <v>20.7</v>
      </c>
      <c r="AJ7" s="144">
        <f t="shared" si="0"/>
        <v>-4</v>
      </c>
    </row>
    <row r="8" spans="1:36" x14ac:dyDescent="0.25">
      <c r="A8" s="121" t="s">
        <v>67</v>
      </c>
      <c r="B8" s="122">
        <f t="shared" ref="B8:AE8" si="1">SUM(B5:B7)</f>
        <v>7.8</v>
      </c>
      <c r="C8" s="122">
        <f t="shared" si="1"/>
        <v>5.8000000000000007</v>
      </c>
      <c r="D8" s="122">
        <f t="shared" si="1"/>
        <v>3.5</v>
      </c>
      <c r="E8" s="122">
        <f t="shared" si="1"/>
        <v>-4.4000000000000004</v>
      </c>
      <c r="F8" s="122">
        <f t="shared" si="1"/>
        <v>12.700000000000001</v>
      </c>
      <c r="G8" s="122">
        <f t="shared" si="1"/>
        <v>5.2</v>
      </c>
      <c r="H8" s="122">
        <f t="shared" si="1"/>
        <v>4.7</v>
      </c>
      <c r="I8" s="122">
        <f t="shared" si="1"/>
        <v>2.9000000000000004</v>
      </c>
      <c r="J8" s="122">
        <f t="shared" si="1"/>
        <v>-0.29999999999999982</v>
      </c>
      <c r="K8" s="122">
        <f t="shared" si="1"/>
        <v>12.5</v>
      </c>
      <c r="L8" s="122">
        <f t="shared" si="1"/>
        <v>1.2000000000000002</v>
      </c>
      <c r="M8" s="122">
        <f t="shared" si="1"/>
        <v>-1</v>
      </c>
      <c r="N8" s="122">
        <f t="shared" si="1"/>
        <v>0.19999999999999996</v>
      </c>
      <c r="O8" s="122">
        <f t="shared" si="1"/>
        <v>0.89999999999999991</v>
      </c>
      <c r="P8" s="122">
        <f t="shared" si="1"/>
        <v>1.2999999999999998</v>
      </c>
      <c r="Q8" s="122">
        <f t="shared" si="1"/>
        <v>-1</v>
      </c>
      <c r="R8" s="122">
        <f t="shared" si="1"/>
        <v>2</v>
      </c>
      <c r="S8" s="122">
        <f t="shared" si="1"/>
        <v>-0.8</v>
      </c>
      <c r="T8" s="122">
        <f t="shared" si="1"/>
        <v>1</v>
      </c>
      <c r="U8" s="122">
        <f t="shared" si="1"/>
        <v>1.2</v>
      </c>
      <c r="V8" s="122">
        <f t="shared" si="1"/>
        <v>-2.2999999999999998</v>
      </c>
      <c r="W8" s="122">
        <f t="shared" si="1"/>
        <v>-0.5</v>
      </c>
      <c r="X8" s="122">
        <f t="shared" si="1"/>
        <v>-0.2</v>
      </c>
      <c r="Y8" s="122">
        <f t="shared" si="1"/>
        <v>0.6</v>
      </c>
      <c r="Z8" s="122">
        <f t="shared" si="1"/>
        <v>-2.4</v>
      </c>
      <c r="AA8" s="122">
        <f t="shared" si="1"/>
        <v>-1.7</v>
      </c>
      <c r="AB8" s="122">
        <f t="shared" si="1"/>
        <v>2.7</v>
      </c>
      <c r="AC8" s="122">
        <f t="shared" si="1"/>
        <v>-6.6</v>
      </c>
      <c r="AD8" s="122">
        <f t="shared" si="1"/>
        <v>-8.6999999999999993</v>
      </c>
      <c r="AE8" s="122">
        <f t="shared" si="1"/>
        <v>-14.299999999999999</v>
      </c>
      <c r="AF8" s="122">
        <f t="shared" ref="AF8:AG8" si="2">SUM(AF5:AF7)</f>
        <v>24.200000000000003</v>
      </c>
      <c r="AG8" s="122">
        <f t="shared" si="2"/>
        <v>8.4000000000000021</v>
      </c>
      <c r="AH8" s="122">
        <f t="shared" ref="AH8:AI8" si="3">SUM(AH5:AH7)</f>
        <v>2.6999999999999993</v>
      </c>
      <c r="AI8" s="146">
        <f t="shared" si="3"/>
        <v>30.799999999999997</v>
      </c>
      <c r="AJ8" s="146">
        <f t="shared" ref="AJ8" si="4">SUM(AJ5:AJ7)</f>
        <v>66.099999999999994</v>
      </c>
    </row>
    <row r="9" spans="1:36" x14ac:dyDescent="0.25">
      <c r="A9" s="1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47"/>
      <c r="AJ9" s="147"/>
    </row>
    <row r="10" spans="1:36" x14ac:dyDescent="0.25">
      <c r="A10" s="124" t="s">
        <v>68</v>
      </c>
      <c r="B10" s="117">
        <v>-0.5</v>
      </c>
      <c r="C10" s="117">
        <v>0.1</v>
      </c>
      <c r="D10" s="117">
        <v>-0.4</v>
      </c>
      <c r="E10" s="117">
        <v>0.2</v>
      </c>
      <c r="F10" s="117">
        <v>-0.6</v>
      </c>
      <c r="G10" s="120">
        <v>0</v>
      </c>
      <c r="H10" s="117">
        <v>-1.1000000000000001</v>
      </c>
      <c r="I10" s="120">
        <v>0</v>
      </c>
      <c r="J10" s="117">
        <v>0.6</v>
      </c>
      <c r="K10" s="117">
        <v>-0.5</v>
      </c>
      <c r="L10" s="120">
        <v>0</v>
      </c>
      <c r="M10" s="120">
        <v>0</v>
      </c>
      <c r="N10" s="120">
        <v>0</v>
      </c>
      <c r="O10" s="117">
        <v>-0.5</v>
      </c>
      <c r="P10" s="117">
        <v>-0.5</v>
      </c>
      <c r="Q10" s="120">
        <v>0</v>
      </c>
      <c r="R10" s="120">
        <v>0</v>
      </c>
      <c r="S10" s="120">
        <v>0.1</v>
      </c>
      <c r="T10" s="120">
        <v>0</v>
      </c>
      <c r="U10" s="120">
        <v>0.1</v>
      </c>
      <c r="V10" s="120">
        <v>0.1</v>
      </c>
      <c r="W10" s="117">
        <v>-0.1</v>
      </c>
      <c r="X10" s="120">
        <v>0</v>
      </c>
      <c r="Y10" s="117">
        <v>-0.1</v>
      </c>
      <c r="Z10" s="117">
        <v>-0.1</v>
      </c>
      <c r="AA10" s="120">
        <v>0</v>
      </c>
      <c r="AB10" s="120">
        <v>0</v>
      </c>
      <c r="AC10" s="120">
        <v>0</v>
      </c>
      <c r="AD10" s="117">
        <v>-0.2</v>
      </c>
      <c r="AE10" s="117">
        <v>-0.2</v>
      </c>
      <c r="AF10" s="117">
        <v>0.2</v>
      </c>
      <c r="AG10" s="117">
        <v>0</v>
      </c>
      <c r="AH10" s="117">
        <v>0</v>
      </c>
      <c r="AI10" s="145">
        <v>0.3</v>
      </c>
      <c r="AJ10" s="144">
        <f t="shared" ref="AJ10" si="5">SUM(AF10:AI10)</f>
        <v>0.5</v>
      </c>
    </row>
    <row r="11" spans="1:36" x14ac:dyDescent="0.25">
      <c r="A11" s="121" t="s">
        <v>69</v>
      </c>
      <c r="B11" s="129">
        <f t="shared" ref="B11" si="6">+B10</f>
        <v>-0.5</v>
      </c>
      <c r="C11" s="129">
        <f t="shared" ref="C11:AE11" si="7">+C10</f>
        <v>0.1</v>
      </c>
      <c r="D11" s="129">
        <f t="shared" si="7"/>
        <v>-0.4</v>
      </c>
      <c r="E11" s="129">
        <f t="shared" si="7"/>
        <v>0.2</v>
      </c>
      <c r="F11" s="129">
        <f t="shared" si="7"/>
        <v>-0.6</v>
      </c>
      <c r="G11" s="129">
        <f t="shared" si="7"/>
        <v>0</v>
      </c>
      <c r="H11" s="129">
        <f t="shared" si="7"/>
        <v>-1.1000000000000001</v>
      </c>
      <c r="I11" s="129">
        <f t="shared" si="7"/>
        <v>0</v>
      </c>
      <c r="J11" s="129">
        <f t="shared" si="7"/>
        <v>0.6</v>
      </c>
      <c r="K11" s="129">
        <f t="shared" si="7"/>
        <v>-0.5</v>
      </c>
      <c r="L11" s="129">
        <f t="shared" si="7"/>
        <v>0</v>
      </c>
      <c r="M11" s="129">
        <f t="shared" si="7"/>
        <v>0</v>
      </c>
      <c r="N11" s="129">
        <f t="shared" si="7"/>
        <v>0</v>
      </c>
      <c r="O11" s="129">
        <f t="shared" si="7"/>
        <v>-0.5</v>
      </c>
      <c r="P11" s="129">
        <f t="shared" si="7"/>
        <v>-0.5</v>
      </c>
      <c r="Q11" s="129">
        <f t="shared" si="7"/>
        <v>0</v>
      </c>
      <c r="R11" s="129">
        <f t="shared" si="7"/>
        <v>0</v>
      </c>
      <c r="S11" s="129">
        <f t="shared" si="7"/>
        <v>0.1</v>
      </c>
      <c r="T11" s="129">
        <f t="shared" si="7"/>
        <v>0</v>
      </c>
      <c r="U11" s="129">
        <f t="shared" si="7"/>
        <v>0.1</v>
      </c>
      <c r="V11" s="129">
        <f t="shared" si="7"/>
        <v>0.1</v>
      </c>
      <c r="W11" s="129">
        <f t="shared" si="7"/>
        <v>-0.1</v>
      </c>
      <c r="X11" s="129">
        <f t="shared" si="7"/>
        <v>0</v>
      </c>
      <c r="Y11" s="129">
        <f t="shared" si="7"/>
        <v>-0.1</v>
      </c>
      <c r="Z11" s="129">
        <f t="shared" si="7"/>
        <v>-0.1</v>
      </c>
      <c r="AA11" s="129">
        <f t="shared" si="7"/>
        <v>0</v>
      </c>
      <c r="AB11" s="129">
        <f t="shared" si="7"/>
        <v>0</v>
      </c>
      <c r="AC11" s="129">
        <f t="shared" si="7"/>
        <v>0</v>
      </c>
      <c r="AD11" s="129">
        <f t="shared" si="7"/>
        <v>-0.2</v>
      </c>
      <c r="AE11" s="129">
        <f t="shared" si="7"/>
        <v>-0.2</v>
      </c>
      <c r="AF11" s="129">
        <f t="shared" ref="AF11:AG11" si="8">+AF10</f>
        <v>0.2</v>
      </c>
      <c r="AG11" s="129">
        <f t="shared" si="8"/>
        <v>0</v>
      </c>
      <c r="AH11" s="129">
        <f t="shared" ref="AH11:AI11" si="9">+AH10</f>
        <v>0</v>
      </c>
      <c r="AI11" s="148">
        <f t="shared" si="9"/>
        <v>0.3</v>
      </c>
      <c r="AJ11" s="148">
        <f t="shared" ref="AJ11" si="10">+AJ10</f>
        <v>0.5</v>
      </c>
    </row>
    <row r="12" spans="1:36" x14ac:dyDescent="0.25">
      <c r="A12" s="125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49"/>
      <c r="AJ12" s="149"/>
    </row>
    <row r="13" spans="1:36" x14ac:dyDescent="0.25">
      <c r="A13" s="121" t="s">
        <v>70</v>
      </c>
      <c r="B13" s="129">
        <f t="shared" ref="B13" si="11">+B8+B11</f>
        <v>7.3</v>
      </c>
      <c r="C13" s="129">
        <f t="shared" ref="C13:AE13" si="12">+C8+C11</f>
        <v>5.9</v>
      </c>
      <c r="D13" s="129">
        <f t="shared" si="12"/>
        <v>3.1</v>
      </c>
      <c r="E13" s="129">
        <f t="shared" si="12"/>
        <v>-4.2</v>
      </c>
      <c r="F13" s="129">
        <f t="shared" si="12"/>
        <v>12.100000000000001</v>
      </c>
      <c r="G13" s="129">
        <f t="shared" si="12"/>
        <v>5.2</v>
      </c>
      <c r="H13" s="129">
        <f t="shared" si="12"/>
        <v>3.6</v>
      </c>
      <c r="I13" s="129">
        <f t="shared" si="12"/>
        <v>2.9000000000000004</v>
      </c>
      <c r="J13" s="129">
        <f t="shared" si="12"/>
        <v>0.30000000000000016</v>
      </c>
      <c r="K13" s="129">
        <f t="shared" si="12"/>
        <v>12</v>
      </c>
      <c r="L13" s="129">
        <f t="shared" si="12"/>
        <v>1.2000000000000002</v>
      </c>
      <c r="M13" s="129">
        <f t="shared" si="12"/>
        <v>-1</v>
      </c>
      <c r="N13" s="129">
        <f t="shared" si="12"/>
        <v>0.19999999999999996</v>
      </c>
      <c r="O13" s="129">
        <f t="shared" si="12"/>
        <v>0.39999999999999991</v>
      </c>
      <c r="P13" s="129">
        <f t="shared" si="12"/>
        <v>0.79999999999999982</v>
      </c>
      <c r="Q13" s="129">
        <f t="shared" si="12"/>
        <v>-1</v>
      </c>
      <c r="R13" s="129">
        <f t="shared" si="12"/>
        <v>2</v>
      </c>
      <c r="S13" s="129">
        <f t="shared" si="12"/>
        <v>-0.70000000000000007</v>
      </c>
      <c r="T13" s="129">
        <f t="shared" si="12"/>
        <v>1</v>
      </c>
      <c r="U13" s="129">
        <f t="shared" si="12"/>
        <v>1.3</v>
      </c>
      <c r="V13" s="129">
        <f t="shared" si="12"/>
        <v>-2.1999999999999997</v>
      </c>
      <c r="W13" s="129">
        <f t="shared" si="12"/>
        <v>-0.6</v>
      </c>
      <c r="X13" s="129">
        <f t="shared" si="12"/>
        <v>-0.2</v>
      </c>
      <c r="Y13" s="129">
        <f t="shared" si="12"/>
        <v>0.5</v>
      </c>
      <c r="Z13" s="129">
        <f t="shared" si="12"/>
        <v>-2.5</v>
      </c>
      <c r="AA13" s="129">
        <f t="shared" si="12"/>
        <v>-1.7</v>
      </c>
      <c r="AB13" s="129">
        <f t="shared" si="12"/>
        <v>2.7</v>
      </c>
      <c r="AC13" s="129">
        <f t="shared" si="12"/>
        <v>-6.6</v>
      </c>
      <c r="AD13" s="129">
        <f t="shared" si="12"/>
        <v>-8.8999999999999986</v>
      </c>
      <c r="AE13" s="129">
        <f t="shared" si="12"/>
        <v>-14.499999999999998</v>
      </c>
      <c r="AF13" s="129">
        <f t="shared" ref="AF13:AG13" si="13">+AF8+AF11</f>
        <v>24.400000000000002</v>
      </c>
      <c r="AG13" s="129">
        <f t="shared" si="13"/>
        <v>8.4000000000000021</v>
      </c>
      <c r="AH13" s="129">
        <f t="shared" ref="AH13:AI13" si="14">+AH8+AH11</f>
        <v>2.6999999999999993</v>
      </c>
      <c r="AI13" s="148">
        <f t="shared" si="14"/>
        <v>31.099999999999998</v>
      </c>
      <c r="AJ13" s="148">
        <f t="shared" ref="AJ13" si="15">+AJ8+AJ11</f>
        <v>66.599999999999994</v>
      </c>
    </row>
    <row r="14" spans="1:36" x14ac:dyDescent="0.25">
      <c r="A14" s="125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49"/>
      <c r="AJ14" s="149"/>
    </row>
    <row r="15" spans="1:36" x14ac:dyDescent="0.25">
      <c r="A15" s="121" t="s">
        <v>71</v>
      </c>
      <c r="B15" s="122">
        <f t="shared" ref="B15:AE15" si="16">+B13+B3</f>
        <v>4.4000000000000101</v>
      </c>
      <c r="C15" s="122">
        <f t="shared" si="16"/>
        <v>1.4999999999999947</v>
      </c>
      <c r="D15" s="122">
        <f t="shared" si="16"/>
        <v>-8.1000000000000032</v>
      </c>
      <c r="E15" s="122">
        <f t="shared" si="16"/>
        <v>-118.60000000000002</v>
      </c>
      <c r="F15" s="122">
        <f t="shared" si="16"/>
        <v>-120.79999999999995</v>
      </c>
      <c r="G15" s="122">
        <f t="shared" si="16"/>
        <v>-9.9000000000000163</v>
      </c>
      <c r="H15" s="122">
        <f t="shared" si="16"/>
        <v>8.800000000000022</v>
      </c>
      <c r="I15" s="122">
        <f t="shared" si="16"/>
        <v>6.7999999999999829</v>
      </c>
      <c r="J15" s="122">
        <f t="shared" si="16"/>
        <v>47.500000000000007</v>
      </c>
      <c r="K15" s="122">
        <f t="shared" si="16"/>
        <v>53.200000000000024</v>
      </c>
      <c r="L15" s="122">
        <f t="shared" si="16"/>
        <v>19.299999999999983</v>
      </c>
      <c r="M15" s="122">
        <f t="shared" si="16"/>
        <v>-8.5000000000000071</v>
      </c>
      <c r="N15" s="122">
        <f t="shared" si="16"/>
        <v>15.800000000000011</v>
      </c>
      <c r="O15" s="122">
        <f t="shared" si="16"/>
        <v>10.700000000000014</v>
      </c>
      <c r="P15" s="122">
        <f t="shared" si="16"/>
        <v>37.300000000000068</v>
      </c>
      <c r="Q15" s="122">
        <f t="shared" si="16"/>
        <v>35.6</v>
      </c>
      <c r="R15" s="122">
        <f t="shared" si="16"/>
        <v>31.400000000000041</v>
      </c>
      <c r="S15" s="122">
        <f t="shared" si="16"/>
        <v>8.7999999999999812</v>
      </c>
      <c r="T15" s="122">
        <f t="shared" si="16"/>
        <v>31.600000000000026</v>
      </c>
      <c r="U15" s="122">
        <f t="shared" si="16"/>
        <v>107.40000000000011</v>
      </c>
      <c r="V15" s="122">
        <f t="shared" si="16"/>
        <v>-275.80000000000007</v>
      </c>
      <c r="W15" s="122">
        <f t="shared" si="16"/>
        <v>29.100000000000005</v>
      </c>
      <c r="X15" s="122">
        <f t="shared" si="16"/>
        <v>14.399999999999997</v>
      </c>
      <c r="Y15" s="122">
        <f t="shared" si="16"/>
        <v>-42.499999999999986</v>
      </c>
      <c r="Z15" s="122">
        <f t="shared" si="16"/>
        <v>-274.80000000000013</v>
      </c>
      <c r="AA15" s="122">
        <f t="shared" si="16"/>
        <v>95.500000000000014</v>
      </c>
      <c r="AB15" s="122">
        <f t="shared" si="16"/>
        <v>8.600000000000005</v>
      </c>
      <c r="AC15" s="122">
        <f t="shared" si="16"/>
        <v>-1.4000000000000101</v>
      </c>
      <c r="AD15" s="122">
        <f t="shared" si="16"/>
        <v>-54.999999999999993</v>
      </c>
      <c r="AE15" s="122">
        <f t="shared" si="16"/>
        <v>47.700000000000017</v>
      </c>
      <c r="AF15" s="122">
        <f t="shared" ref="AF15:AG15" si="17">+AF13+AF3</f>
        <v>70.699999999999989</v>
      </c>
      <c r="AG15" s="122">
        <f t="shared" si="17"/>
        <v>20.70000000000001</v>
      </c>
      <c r="AH15" s="122">
        <f t="shared" ref="AH15:AI15" si="18">+AH13+AH3</f>
        <v>32.300000000000011</v>
      </c>
      <c r="AI15" s="146">
        <f t="shared" si="18"/>
        <v>72.399999999999991</v>
      </c>
      <c r="AJ15" s="146">
        <f t="shared" ref="AJ15" si="19">+AJ13+AJ3</f>
        <v>196.09999999999985</v>
      </c>
    </row>
    <row r="16" spans="1:36" x14ac:dyDescent="0.2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44"/>
      <c r="AJ16" s="144"/>
    </row>
    <row r="17" spans="1:36" x14ac:dyDescent="0.25">
      <c r="A17" s="124" t="s">
        <v>57</v>
      </c>
      <c r="B17" s="127">
        <f t="shared" ref="B17" si="20">+B15-B18</f>
        <v>4.4000000000000101</v>
      </c>
      <c r="C17" s="127">
        <f t="shared" ref="C17:AD17" si="21">+C15-C18</f>
        <v>1.4999999999999947</v>
      </c>
      <c r="D17" s="127">
        <f t="shared" si="21"/>
        <v>-8.1000000000000032</v>
      </c>
      <c r="E17" s="127">
        <f t="shared" si="21"/>
        <v>-118.60000000000002</v>
      </c>
      <c r="F17" s="127">
        <f t="shared" si="21"/>
        <v>-120.79999999999995</v>
      </c>
      <c r="G17" s="127">
        <f t="shared" si="21"/>
        <v>-9.9000000000000163</v>
      </c>
      <c r="H17" s="127">
        <f t="shared" si="21"/>
        <v>9.0000000000000213</v>
      </c>
      <c r="I17" s="127">
        <f t="shared" si="21"/>
        <v>6.8999999999999826</v>
      </c>
      <c r="J17" s="127">
        <f t="shared" si="21"/>
        <v>45.800000000000004</v>
      </c>
      <c r="K17" s="127">
        <f t="shared" si="21"/>
        <v>51.800000000000026</v>
      </c>
      <c r="L17" s="127">
        <f t="shared" si="21"/>
        <v>16.099999999999984</v>
      </c>
      <c r="M17" s="127">
        <f t="shared" si="21"/>
        <v>-11.700000000000006</v>
      </c>
      <c r="N17" s="127">
        <f t="shared" si="21"/>
        <v>11.400000000000011</v>
      </c>
      <c r="O17" s="127">
        <f t="shared" si="21"/>
        <v>8.1000000000000139</v>
      </c>
      <c r="P17" s="127">
        <f t="shared" si="21"/>
        <v>23.90000000000007</v>
      </c>
      <c r="Q17" s="127">
        <f t="shared" si="21"/>
        <v>24.3</v>
      </c>
      <c r="R17" s="127">
        <f t="shared" si="21"/>
        <v>25.400000000000041</v>
      </c>
      <c r="S17" s="127">
        <f t="shared" si="21"/>
        <v>3.3999999999999808</v>
      </c>
      <c r="T17" s="127">
        <f t="shared" si="21"/>
        <v>21.400000000000027</v>
      </c>
      <c r="U17" s="127">
        <f t="shared" si="21"/>
        <v>74.500000000000099</v>
      </c>
      <c r="V17" s="127">
        <f t="shared" si="21"/>
        <v>-278.30000000000007</v>
      </c>
      <c r="W17" s="127">
        <f t="shared" si="21"/>
        <v>26.600000000000005</v>
      </c>
      <c r="X17" s="127">
        <f t="shared" si="21"/>
        <v>11.899999999999997</v>
      </c>
      <c r="Y17" s="127">
        <f t="shared" si="21"/>
        <v>-44.899999999999984</v>
      </c>
      <c r="Z17" s="127">
        <f t="shared" si="21"/>
        <v>-284.7000000000001</v>
      </c>
      <c r="AA17" s="127">
        <f t="shared" si="21"/>
        <v>94.700000000000017</v>
      </c>
      <c r="AB17" s="127">
        <f t="shared" si="21"/>
        <v>8.0000000000000053</v>
      </c>
      <c r="AC17" s="127">
        <f t="shared" si="21"/>
        <v>0.49999999999998979</v>
      </c>
      <c r="AD17" s="127">
        <f t="shared" si="21"/>
        <v>-52.899999999999991</v>
      </c>
      <c r="AE17" s="127">
        <f>+AE15-AE18</f>
        <v>50.300000000000018</v>
      </c>
      <c r="AF17" s="127">
        <f>+AF15-AF18</f>
        <v>73.199999999999989</v>
      </c>
      <c r="AG17" s="127">
        <v>25.5</v>
      </c>
      <c r="AH17" s="127">
        <v>37.5</v>
      </c>
      <c r="AI17" s="144">
        <f>+AI15-AI18</f>
        <v>64.3</v>
      </c>
      <c r="AJ17" s="144">
        <f>+AJ15-AJ18</f>
        <v>200.49999999999986</v>
      </c>
    </row>
    <row r="18" spans="1:36" s="132" customFormat="1" x14ac:dyDescent="0.25">
      <c r="A18" s="124" t="s">
        <v>58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27">
        <v>-0.2</v>
      </c>
      <c r="I18" s="127">
        <v>-0.1</v>
      </c>
      <c r="J18" s="130">
        <v>1.7</v>
      </c>
      <c r="K18" s="130">
        <f>SUM(H18:J18)</f>
        <v>1.4</v>
      </c>
      <c r="L18" s="130">
        <v>3.2</v>
      </c>
      <c r="M18" s="130">
        <v>3.2</v>
      </c>
      <c r="N18" s="130">
        <v>4.4000000000000004</v>
      </c>
      <c r="O18" s="130">
        <v>2.6</v>
      </c>
      <c r="P18" s="130">
        <f>SUM(L18:O18)</f>
        <v>13.4</v>
      </c>
      <c r="Q18" s="130">
        <v>11.3</v>
      </c>
      <c r="R18" s="130">
        <v>6</v>
      </c>
      <c r="S18" s="130">
        <v>5.4</v>
      </c>
      <c r="T18" s="130">
        <v>10.199999999999999</v>
      </c>
      <c r="U18" s="130">
        <f>SUM(Q18:T18)</f>
        <v>32.900000000000006</v>
      </c>
      <c r="V18" s="130">
        <v>2.5</v>
      </c>
      <c r="W18" s="130">
        <v>2.5</v>
      </c>
      <c r="X18" s="130">
        <v>2.5</v>
      </c>
      <c r="Y18" s="130">
        <v>2.4</v>
      </c>
      <c r="Z18" s="130">
        <f>SUM(V18:Y18)</f>
        <v>9.9</v>
      </c>
      <c r="AA18" s="127">
        <v>0.8</v>
      </c>
      <c r="AB18" s="127">
        <v>0.6</v>
      </c>
      <c r="AC18" s="127">
        <v>-1.9</v>
      </c>
      <c r="AD18" s="127">
        <v>-2.1</v>
      </c>
      <c r="AE18" s="127">
        <v>-2.6</v>
      </c>
      <c r="AF18" s="127">
        <v>-2.5</v>
      </c>
      <c r="AG18" s="127">
        <v>-4.8</v>
      </c>
      <c r="AH18" s="127">
        <v>-5.2</v>
      </c>
      <c r="AI18" s="144">
        <v>8.1</v>
      </c>
      <c r="AJ18" s="144">
        <f>SUM(AF18:AI18)</f>
        <v>-4.4000000000000004</v>
      </c>
    </row>
    <row r="19" spans="1:36" x14ac:dyDescent="0.25"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54"/>
  <sheetViews>
    <sheetView showGridLines="0" topLeftCell="A11" zoomScaleNormal="100" workbookViewId="0">
      <selection activeCell="AC28" sqref="AC28"/>
    </sheetView>
  </sheetViews>
  <sheetFormatPr defaultColWidth="8.85546875" defaultRowHeight="13.5" customHeight="1" x14ac:dyDescent="0.2"/>
  <cols>
    <col min="1" max="1" width="41.28515625" style="41" customWidth="1"/>
    <col min="2" max="20" width="10.85546875" style="41" hidden="1" customWidth="1"/>
    <col min="21" max="29" width="10.85546875" style="41" customWidth="1"/>
    <col min="30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29" ht="13.5" customHeight="1" x14ac:dyDescent="0.2">
      <c r="A1" s="38"/>
    </row>
    <row r="2" spans="1:29" ht="13.5" customHeight="1" x14ac:dyDescent="0.2">
      <c r="A2" s="96" t="s">
        <v>72</v>
      </c>
      <c r="B2" s="135">
        <v>42460</v>
      </c>
      <c r="C2" s="135">
        <v>42551</v>
      </c>
      <c r="D2" s="135">
        <v>42643</v>
      </c>
      <c r="E2" s="135">
        <v>42735</v>
      </c>
      <c r="F2" s="135">
        <v>42825</v>
      </c>
      <c r="G2" s="135">
        <v>42916</v>
      </c>
      <c r="H2" s="135">
        <v>43008</v>
      </c>
      <c r="I2" s="135">
        <v>43100</v>
      </c>
      <c r="J2" s="135">
        <v>43190</v>
      </c>
      <c r="K2" s="135">
        <v>43281</v>
      </c>
      <c r="L2" s="135">
        <v>43373</v>
      </c>
      <c r="M2" s="135">
        <v>43465</v>
      </c>
      <c r="N2" s="135">
        <v>43555</v>
      </c>
      <c r="O2" s="135">
        <v>43646</v>
      </c>
      <c r="P2" s="135">
        <v>43738</v>
      </c>
      <c r="Q2" s="135">
        <v>43830</v>
      </c>
      <c r="R2" s="135">
        <v>43921</v>
      </c>
      <c r="S2" s="135">
        <v>44012</v>
      </c>
      <c r="T2" s="135">
        <v>44104</v>
      </c>
      <c r="U2" s="135">
        <v>44196</v>
      </c>
      <c r="V2" s="135">
        <v>44286</v>
      </c>
      <c r="W2" s="135">
        <v>44377</v>
      </c>
      <c r="X2" s="135">
        <v>44469</v>
      </c>
      <c r="Y2" s="135">
        <v>44561</v>
      </c>
      <c r="Z2" s="135">
        <v>44651</v>
      </c>
      <c r="AA2" s="135">
        <v>44742</v>
      </c>
      <c r="AB2" s="135">
        <v>44834</v>
      </c>
      <c r="AC2" s="135">
        <v>44926</v>
      </c>
    </row>
    <row r="3" spans="1:2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78">
        <v>2394.3000000000002</v>
      </c>
    </row>
    <row r="4" spans="1:2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78">
        <v>8.5</v>
      </c>
    </row>
    <row r="5" spans="1:2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78">
        <v>21.1</v>
      </c>
    </row>
    <row r="6" spans="1:29" ht="13.5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4">
        <v>0</v>
      </c>
      <c r="Y6" s="114">
        <v>0</v>
      </c>
      <c r="Z6" s="114">
        <v>0</v>
      </c>
      <c r="AA6" s="114">
        <v>0</v>
      </c>
      <c r="AB6" s="114">
        <v>0</v>
      </c>
      <c r="AC6" s="113">
        <v>0</v>
      </c>
    </row>
    <row r="7" spans="1:2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78">
        <v>88</v>
      </c>
    </row>
    <row r="8" spans="1:2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78">
        <v>337.9</v>
      </c>
    </row>
    <row r="9" spans="1:29" ht="13.5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4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</row>
    <row r="10" spans="1:2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78">
        <v>61.8</v>
      </c>
    </row>
    <row r="11" spans="1:29" ht="13.5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79">
        <v>0</v>
      </c>
    </row>
    <row r="12" spans="1:2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78">
        <v>45.7</v>
      </c>
    </row>
    <row r="13" spans="1:2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78">
        <v>7.2</v>
      </c>
    </row>
    <row r="14" spans="1:2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 t="shared" si="2"/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>SUM(AB3:AB13)</f>
        <v>2754.4</v>
      </c>
      <c r="AC14" s="80">
        <f>SUM(AC3:AC13)</f>
        <v>2964.5</v>
      </c>
    </row>
    <row r="15" spans="1:2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81"/>
    </row>
    <row r="16" spans="1:2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78">
        <v>6.7</v>
      </c>
    </row>
    <row r="17" spans="1:29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5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78">
        <v>281</v>
      </c>
    </row>
    <row r="18" spans="1:29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78">
        <v>16.100000000000001</v>
      </c>
    </row>
    <row r="19" spans="1:29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78">
        <v>230.3</v>
      </c>
    </row>
    <row r="20" spans="1:29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8">
        <v>0</v>
      </c>
    </row>
    <row r="21" spans="1:29" ht="13.5" customHeight="1" x14ac:dyDescent="0.2">
      <c r="A21" s="46" t="s">
        <v>89</v>
      </c>
      <c r="B21" s="47">
        <f t="shared" ref="B21:D21" si="6">SUM(B16:B20)</f>
        <v>523.80000000000007</v>
      </c>
      <c r="C21" s="47">
        <f t="shared" si="6"/>
        <v>519.9</v>
      </c>
      <c r="D21" s="47">
        <f t="shared" si="6"/>
        <v>472.1</v>
      </c>
      <c r="E21" s="47">
        <f t="shared" ref="E21:L21" si="7">SUM(E16:E20)</f>
        <v>596.6</v>
      </c>
      <c r="F21" s="47">
        <f t="shared" si="7"/>
        <v>572.1</v>
      </c>
      <c r="G21" s="47">
        <f t="shared" si="7"/>
        <v>351.3</v>
      </c>
      <c r="H21" s="47">
        <f t="shared" si="7"/>
        <v>350.29999999999995</v>
      </c>
      <c r="I21" s="47">
        <f t="shared" si="7"/>
        <v>423.8</v>
      </c>
      <c r="J21" s="47">
        <f t="shared" si="7"/>
        <v>373.6</v>
      </c>
      <c r="K21" s="47">
        <f t="shared" si="7"/>
        <v>365.1</v>
      </c>
      <c r="L21" s="47">
        <f t="shared" si="7"/>
        <v>352.4</v>
      </c>
      <c r="M21" s="47">
        <f t="shared" ref="M21:P21" si="8">SUM(M16:M20)</f>
        <v>464.79999999999995</v>
      </c>
      <c r="N21" s="47">
        <f t="shared" si="8"/>
        <v>505.3</v>
      </c>
      <c r="O21" s="47">
        <f t="shared" si="8"/>
        <v>552.80000000000007</v>
      </c>
      <c r="P21" s="47">
        <f t="shared" si="8"/>
        <v>546.70000000000005</v>
      </c>
      <c r="Q21" s="47">
        <f t="shared" ref="Q21:R21" si="9">SUM(Q16:Q20)</f>
        <v>571.6</v>
      </c>
      <c r="R21" s="47">
        <f t="shared" si="9"/>
        <v>433</v>
      </c>
      <c r="S21" s="47">
        <f t="shared" ref="S21:T21" si="10">SUM(S16:S20)</f>
        <v>445.3</v>
      </c>
      <c r="T21" s="47">
        <f t="shared" si="10"/>
        <v>383.3</v>
      </c>
      <c r="U21" s="47">
        <f t="shared" ref="U21:V21" si="11">SUM(U16:U20)</f>
        <v>401.20000000000005</v>
      </c>
      <c r="V21" s="47">
        <f t="shared" si="11"/>
        <v>512.1</v>
      </c>
      <c r="W21" s="47">
        <f t="shared" ref="W21:X21" si="12">SUM(W16:W20)</f>
        <v>492.69999999999993</v>
      </c>
      <c r="X21" s="47">
        <f t="shared" si="12"/>
        <v>523.30000000000007</v>
      </c>
      <c r="Y21" s="47">
        <f t="shared" ref="Y21:Z21" si="13">SUM(Y16:Y20)</f>
        <v>756.1</v>
      </c>
      <c r="Z21" s="47">
        <f t="shared" si="13"/>
        <v>623.9</v>
      </c>
      <c r="AA21" s="47">
        <f t="shared" ref="AA21:AB21" si="14">SUM(AA16:AA20)</f>
        <v>463.8</v>
      </c>
      <c r="AB21" s="47">
        <f t="shared" si="14"/>
        <v>486.9</v>
      </c>
      <c r="AC21" s="80">
        <f t="shared" ref="AC21" si="15">SUM(AC16:AC20)</f>
        <v>534.1</v>
      </c>
    </row>
    <row r="22" spans="1:29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82"/>
    </row>
    <row r="23" spans="1:29" ht="13.5" customHeight="1" x14ac:dyDescent="0.2">
      <c r="A23" s="46" t="s">
        <v>90</v>
      </c>
      <c r="B23" s="47">
        <f t="shared" ref="B23:D23" si="16">B21+B14</f>
        <v>3387.7000000000007</v>
      </c>
      <c r="C23" s="47">
        <f t="shared" si="16"/>
        <v>3437.1000000000004</v>
      </c>
      <c r="D23" s="47">
        <f t="shared" si="16"/>
        <v>3448.7999999999997</v>
      </c>
      <c r="E23" s="47">
        <f t="shared" ref="E23:L23" si="17">E21+E14</f>
        <v>3367.8999999999996</v>
      </c>
      <c r="F23" s="47">
        <f t="shared" si="17"/>
        <v>3338.1</v>
      </c>
      <c r="G23" s="47">
        <f t="shared" si="17"/>
        <v>3144.8</v>
      </c>
      <c r="H23" s="47">
        <f t="shared" si="17"/>
        <v>3261.5</v>
      </c>
      <c r="I23" s="47">
        <f t="shared" si="17"/>
        <v>3422.8</v>
      </c>
      <c r="J23" s="47">
        <f t="shared" si="17"/>
        <v>3392.5</v>
      </c>
      <c r="K23" s="47">
        <f t="shared" si="17"/>
        <v>3393.0999999999995</v>
      </c>
      <c r="L23" s="47">
        <f t="shared" si="17"/>
        <v>3407.2000000000003</v>
      </c>
      <c r="M23" s="47">
        <f t="shared" ref="M23:P23" si="18">M21+M14</f>
        <v>3416.5</v>
      </c>
      <c r="N23" s="47">
        <f t="shared" si="18"/>
        <v>3411.1</v>
      </c>
      <c r="O23" s="47">
        <f t="shared" si="18"/>
        <v>3390.0000000000005</v>
      </c>
      <c r="P23" s="47">
        <f t="shared" si="18"/>
        <v>3371.6000000000004</v>
      </c>
      <c r="Q23" s="47">
        <f t="shared" ref="Q23:R23" si="19">Q21+Q14</f>
        <v>3369.0999999999995</v>
      </c>
      <c r="R23" s="47">
        <f t="shared" si="19"/>
        <v>2852.6</v>
      </c>
      <c r="S23" s="47">
        <f t="shared" ref="S23:T23" si="20">S21+S14</f>
        <v>2803.3999999999996</v>
      </c>
      <c r="T23" s="47">
        <f t="shared" si="20"/>
        <v>2680.1000000000004</v>
      </c>
      <c r="U23" s="47">
        <f t="shared" ref="U23:V23" si="21">U21+U14</f>
        <v>2586.8000000000002</v>
      </c>
      <c r="V23" s="47">
        <f t="shared" si="21"/>
        <v>2783.7999999999993</v>
      </c>
      <c r="W23" s="47">
        <f t="shared" ref="W23:X23" si="22">W21+W14</f>
        <v>2764.4</v>
      </c>
      <c r="X23" s="47">
        <f t="shared" si="22"/>
        <v>2790.4</v>
      </c>
      <c r="Y23" s="47">
        <f t="shared" ref="Y23:Z23" si="23">Y21+Y14</f>
        <v>3009.7</v>
      </c>
      <c r="Z23" s="47">
        <f t="shared" si="23"/>
        <v>3006.3</v>
      </c>
      <c r="AA23" s="47">
        <f t="shared" ref="AA23:AB23" si="24">AA21+AA14</f>
        <v>3061.2000000000003</v>
      </c>
      <c r="AB23" s="47">
        <f t="shared" si="24"/>
        <v>3241.3</v>
      </c>
      <c r="AC23" s="80">
        <f t="shared" ref="AC23" si="25">AC21+AC14</f>
        <v>3498.6</v>
      </c>
    </row>
    <row r="24" spans="1:29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3.5" customHeight="1" x14ac:dyDescent="0.2">
      <c r="A25" s="96" t="s">
        <v>91</v>
      </c>
      <c r="B25" s="135">
        <f t="shared" ref="B25:T25" si="26">+B2</f>
        <v>42460</v>
      </c>
      <c r="C25" s="135">
        <f t="shared" si="26"/>
        <v>42551</v>
      </c>
      <c r="D25" s="135">
        <f t="shared" si="26"/>
        <v>42643</v>
      </c>
      <c r="E25" s="135">
        <f t="shared" si="26"/>
        <v>42735</v>
      </c>
      <c r="F25" s="135">
        <f t="shared" si="26"/>
        <v>42825</v>
      </c>
      <c r="G25" s="135">
        <f t="shared" si="26"/>
        <v>42916</v>
      </c>
      <c r="H25" s="135">
        <f t="shared" si="26"/>
        <v>43008</v>
      </c>
      <c r="I25" s="135">
        <f t="shared" si="26"/>
        <v>43100</v>
      </c>
      <c r="J25" s="135">
        <f t="shared" si="26"/>
        <v>43190</v>
      </c>
      <c r="K25" s="135">
        <f t="shared" si="26"/>
        <v>43281</v>
      </c>
      <c r="L25" s="135">
        <f t="shared" si="26"/>
        <v>43373</v>
      </c>
      <c r="M25" s="135">
        <f t="shared" si="26"/>
        <v>43465</v>
      </c>
      <c r="N25" s="135">
        <f t="shared" si="26"/>
        <v>43555</v>
      </c>
      <c r="O25" s="135">
        <f t="shared" si="26"/>
        <v>43646</v>
      </c>
      <c r="P25" s="135">
        <f t="shared" si="26"/>
        <v>43738</v>
      </c>
      <c r="Q25" s="135">
        <f t="shared" si="26"/>
        <v>43830</v>
      </c>
      <c r="R25" s="135">
        <f t="shared" si="26"/>
        <v>43921</v>
      </c>
      <c r="S25" s="135">
        <f t="shared" si="26"/>
        <v>44012</v>
      </c>
      <c r="T25" s="135">
        <f t="shared" si="26"/>
        <v>44104</v>
      </c>
      <c r="U25" s="135">
        <f t="shared" ref="U25:W25" si="27">+U2</f>
        <v>44196</v>
      </c>
      <c r="V25" s="135">
        <f t="shared" si="27"/>
        <v>44286</v>
      </c>
      <c r="W25" s="135">
        <f t="shared" si="27"/>
        <v>44377</v>
      </c>
      <c r="X25" s="135">
        <f t="shared" ref="X25:Y25" si="28">+X2</f>
        <v>44469</v>
      </c>
      <c r="Y25" s="135">
        <f t="shared" si="28"/>
        <v>44561</v>
      </c>
      <c r="Z25" s="135">
        <f t="shared" ref="Z25:AA25" si="29">+Z2</f>
        <v>44651</v>
      </c>
      <c r="AA25" s="135">
        <f t="shared" si="29"/>
        <v>44742</v>
      </c>
      <c r="AB25" s="135">
        <f t="shared" ref="AB25:AC25" si="30">+AB2</f>
        <v>44834</v>
      </c>
      <c r="AC25" s="135">
        <f t="shared" si="30"/>
        <v>44926</v>
      </c>
    </row>
    <row r="26" spans="1:29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31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78">
        <v>938.5</v>
      </c>
    </row>
    <row r="27" spans="1:29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78">
        <v>212.6</v>
      </c>
    </row>
    <row r="28" spans="1:29" ht="13.5" customHeight="1" x14ac:dyDescent="0.2">
      <c r="A28" s="46" t="s">
        <v>94</v>
      </c>
      <c r="B28" s="47">
        <f t="shared" ref="B28:D28" si="32">SUM(B26:B27)</f>
        <v>948.7</v>
      </c>
      <c r="C28" s="47">
        <f t="shared" si="32"/>
        <v>950.4</v>
      </c>
      <c r="D28" s="47">
        <f t="shared" si="32"/>
        <v>1038.4000000000001</v>
      </c>
      <c r="E28" s="47">
        <f t="shared" ref="E28:L28" si="33">SUM(E26:E27)</f>
        <v>919.9</v>
      </c>
      <c r="F28" s="47">
        <f t="shared" si="33"/>
        <v>910.1</v>
      </c>
      <c r="G28" s="47">
        <f t="shared" si="33"/>
        <v>934.59999999999991</v>
      </c>
      <c r="H28" s="47">
        <f t="shared" si="33"/>
        <v>941.40000000000009</v>
      </c>
      <c r="I28" s="47">
        <f t="shared" si="33"/>
        <v>1259.4000000000001</v>
      </c>
      <c r="J28" s="47">
        <f t="shared" si="33"/>
        <v>1269.4000000000001</v>
      </c>
      <c r="K28" s="47">
        <f t="shared" si="33"/>
        <v>1261.9000000000001</v>
      </c>
      <c r="L28" s="47">
        <f t="shared" si="33"/>
        <v>1268.7</v>
      </c>
      <c r="M28" s="47">
        <f t="shared" ref="M28:P28" si="34">SUM(M26:M27)</f>
        <v>1320.9</v>
      </c>
      <c r="N28" s="47">
        <f t="shared" si="34"/>
        <v>1350.1</v>
      </c>
      <c r="O28" s="47">
        <f t="shared" si="34"/>
        <v>1373.3999999999999</v>
      </c>
      <c r="P28" s="47">
        <f t="shared" si="34"/>
        <v>1374.1</v>
      </c>
      <c r="Q28" s="47">
        <f t="shared" ref="Q28:R28" si="35">SUM(Q26:Q27)</f>
        <v>1458.5</v>
      </c>
      <c r="R28" s="47">
        <f t="shared" si="35"/>
        <v>999.20000000000016</v>
      </c>
      <c r="S28" s="47">
        <f t="shared" ref="S28:T28" si="36">SUM(S26:S27)</f>
        <v>1004.5</v>
      </c>
      <c r="T28" s="47">
        <f t="shared" si="36"/>
        <v>1004.8000000000001</v>
      </c>
      <c r="U28" s="47">
        <f t="shared" ref="U28:V28" si="37">SUM(U26:U27)</f>
        <v>945</v>
      </c>
      <c r="V28" s="47">
        <f t="shared" si="37"/>
        <v>1105.5</v>
      </c>
      <c r="W28" s="47">
        <f t="shared" ref="W28:X28" si="38">SUM(W26:W27)</f>
        <v>1103.7</v>
      </c>
      <c r="X28" s="47">
        <f t="shared" si="38"/>
        <v>1089.5</v>
      </c>
      <c r="Y28" s="47">
        <f t="shared" ref="Y28:Z28" si="39">SUM(Y26:Y27)</f>
        <v>1021.4</v>
      </c>
      <c r="Z28" s="47">
        <f t="shared" si="39"/>
        <v>1079.3</v>
      </c>
      <c r="AA28" s="47">
        <f t="shared" ref="AA28:AB28" si="40">SUM(AA26:AA27)</f>
        <v>1077.8</v>
      </c>
      <c r="AB28" s="47">
        <f t="shared" si="40"/>
        <v>1095.5999999999999</v>
      </c>
      <c r="AC28" s="80">
        <f t="shared" ref="AC28" si="41">SUM(AC26:AC27)</f>
        <v>1151.0999999999999</v>
      </c>
    </row>
    <row r="29" spans="1:29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81"/>
    </row>
    <row r="30" spans="1:29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78">
        <v>522.4</v>
      </c>
    </row>
    <row r="31" spans="1:29" s="134" customFormat="1" ht="13.5" customHeight="1" x14ac:dyDescent="0.2">
      <c r="A31" s="42" t="s">
        <v>96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78">
        <v>526.1</v>
      </c>
    </row>
    <row r="32" spans="1:29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78">
        <v>4.3</v>
      </c>
    </row>
    <row r="33" spans="1:29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78">
        <v>0</v>
      </c>
    </row>
    <row r="34" spans="1:29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42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78">
        <v>682.2</v>
      </c>
    </row>
    <row r="35" spans="1:29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78">
        <v>12</v>
      </c>
    </row>
    <row r="36" spans="1:29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78">
        <v>0</v>
      </c>
    </row>
    <row r="37" spans="1:29" ht="13.5" customHeight="1" x14ac:dyDescent="0.2">
      <c r="A37" s="46" t="s">
        <v>101</v>
      </c>
      <c r="B37" s="47">
        <f t="shared" ref="B37:D37" si="43">SUM(B30:B36)</f>
        <v>1790.8999999999999</v>
      </c>
      <c r="C37" s="47">
        <f t="shared" si="43"/>
        <v>1884.1000000000001</v>
      </c>
      <c r="D37" s="47">
        <f t="shared" si="43"/>
        <v>2020.3000000000002</v>
      </c>
      <c r="E37" s="47">
        <f t="shared" ref="E37:L37" si="44">SUM(E30:E36)</f>
        <v>2009.6000000000001</v>
      </c>
      <c r="F37" s="47">
        <f t="shared" si="44"/>
        <v>2005.1000000000001</v>
      </c>
      <c r="G37" s="47">
        <f t="shared" si="44"/>
        <v>1811.1999999999998</v>
      </c>
      <c r="H37" s="47">
        <f t="shared" si="44"/>
        <v>1822</v>
      </c>
      <c r="I37" s="47">
        <f t="shared" si="44"/>
        <v>1642</v>
      </c>
      <c r="J37" s="47">
        <f t="shared" si="44"/>
        <v>1539.1999999999998</v>
      </c>
      <c r="K37" s="47">
        <f t="shared" si="44"/>
        <v>1490.9999999999998</v>
      </c>
      <c r="L37" s="47">
        <f t="shared" si="44"/>
        <v>1500.6</v>
      </c>
      <c r="M37" s="47">
        <f t="shared" ref="M37:P37" si="45">SUM(M30:M36)</f>
        <v>1499</v>
      </c>
      <c r="N37" s="47">
        <f t="shared" si="45"/>
        <v>1192.7</v>
      </c>
      <c r="O37" s="47">
        <f t="shared" si="45"/>
        <v>1499</v>
      </c>
      <c r="P37" s="47">
        <f t="shared" si="45"/>
        <v>1375.1999999999998</v>
      </c>
      <c r="Q37" s="47">
        <f t="shared" ref="Q37:R37" si="46">SUM(Q30:Q36)</f>
        <v>1318.9</v>
      </c>
      <c r="R37" s="47">
        <f t="shared" si="46"/>
        <v>1478.2000000000003</v>
      </c>
      <c r="S37" s="47">
        <f t="shared" ref="S37:T37" si="47">SUM(S30:S36)</f>
        <v>1439.8000000000002</v>
      </c>
      <c r="T37" s="47">
        <f t="shared" si="47"/>
        <v>1320.6</v>
      </c>
      <c r="U37" s="47">
        <f t="shared" ref="U37:V37" si="48">SUM(U30:U36)</f>
        <v>1254</v>
      </c>
      <c r="V37" s="47">
        <f t="shared" si="48"/>
        <v>1302.5999999999999</v>
      </c>
      <c r="W37" s="47">
        <f t="shared" ref="W37:X37" si="49">SUM(W30:W36)</f>
        <v>1282.3999999999999</v>
      </c>
      <c r="X37" s="47">
        <f t="shared" si="49"/>
        <v>1335.8</v>
      </c>
      <c r="Y37" s="47">
        <f t="shared" ref="Y37:Z37" si="50">SUM(Y30:Y36)</f>
        <v>1441.1999999999998</v>
      </c>
      <c r="Z37" s="47">
        <f t="shared" si="50"/>
        <v>1493.7</v>
      </c>
      <c r="AA37" s="47">
        <f t="shared" ref="AA37:AB37" si="51">SUM(AA30:AA36)</f>
        <v>1582.9</v>
      </c>
      <c r="AB37" s="47">
        <f t="shared" si="51"/>
        <v>1727.6</v>
      </c>
      <c r="AC37" s="80">
        <f t="shared" ref="AC37" si="52">SUM(AC30:AC36)</f>
        <v>1747</v>
      </c>
    </row>
    <row r="38" spans="1:29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81"/>
    </row>
    <row r="39" spans="1:29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53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78">
        <v>359.8</v>
      </c>
    </row>
    <row r="40" spans="1:29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78">
        <v>17.8</v>
      </c>
    </row>
    <row r="41" spans="1:29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78">
        <v>205.3</v>
      </c>
    </row>
    <row r="42" spans="1:29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78">
        <v>5.9</v>
      </c>
    </row>
    <row r="43" spans="1:29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78">
        <v>11.7</v>
      </c>
    </row>
    <row r="44" spans="1:29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43">
        <v>0</v>
      </c>
      <c r="AB44" s="43">
        <v>0</v>
      </c>
      <c r="AC44" s="28">
        <v>0</v>
      </c>
    </row>
    <row r="45" spans="1:29" ht="13.5" customHeight="1" x14ac:dyDescent="0.2">
      <c r="A45" s="46" t="s">
        <v>107</v>
      </c>
      <c r="B45" s="47">
        <f>SUM(B39:B44)</f>
        <v>648.09999999999991</v>
      </c>
      <c r="C45" s="47">
        <f t="shared" ref="C45:Y45" si="54">SUM(C39:C44)</f>
        <v>602.59999999999991</v>
      </c>
      <c r="D45" s="47">
        <f t="shared" si="54"/>
        <v>390.09999999999997</v>
      </c>
      <c r="E45" s="47">
        <f t="shared" si="54"/>
        <v>438.40000000000003</v>
      </c>
      <c r="F45" s="47">
        <f t="shared" si="54"/>
        <v>422.90000000000003</v>
      </c>
      <c r="G45" s="47">
        <f t="shared" si="54"/>
        <v>399</v>
      </c>
      <c r="H45" s="47">
        <f t="shared" si="54"/>
        <v>498.1</v>
      </c>
      <c r="I45" s="47">
        <f t="shared" si="54"/>
        <v>521.40000000000009</v>
      </c>
      <c r="J45" s="47">
        <f t="shared" si="54"/>
        <v>583.90000000000009</v>
      </c>
      <c r="K45" s="47">
        <f t="shared" si="54"/>
        <v>640.20000000000005</v>
      </c>
      <c r="L45" s="47">
        <f t="shared" si="54"/>
        <v>637.9</v>
      </c>
      <c r="M45" s="47">
        <f t="shared" si="54"/>
        <v>596.6</v>
      </c>
      <c r="N45" s="47">
        <f t="shared" si="54"/>
        <v>868.30000000000007</v>
      </c>
      <c r="O45" s="47">
        <f t="shared" si="54"/>
        <v>517.59999999999991</v>
      </c>
      <c r="P45" s="47">
        <f t="shared" si="54"/>
        <v>622.30000000000007</v>
      </c>
      <c r="Q45" s="47">
        <f t="shared" si="54"/>
        <v>591.70000000000016</v>
      </c>
      <c r="R45" s="47">
        <f t="shared" si="54"/>
        <v>375.2</v>
      </c>
      <c r="S45" s="47">
        <f t="shared" si="54"/>
        <v>359.09999999999997</v>
      </c>
      <c r="T45" s="47">
        <f t="shared" si="54"/>
        <v>354.7</v>
      </c>
      <c r="U45" s="47">
        <f t="shared" si="54"/>
        <v>387.8</v>
      </c>
      <c r="V45" s="47">
        <f t="shared" si="54"/>
        <v>375.7</v>
      </c>
      <c r="W45" s="47">
        <f t="shared" si="54"/>
        <v>378.3</v>
      </c>
      <c r="X45" s="47">
        <f t="shared" si="54"/>
        <v>365.1</v>
      </c>
      <c r="Y45" s="47">
        <f t="shared" si="54"/>
        <v>547.09999999999991</v>
      </c>
      <c r="Z45" s="47">
        <f t="shared" ref="Z45:AA45" si="55">SUM(Z39:Z44)</f>
        <v>433.3</v>
      </c>
      <c r="AA45" s="47">
        <f t="shared" si="55"/>
        <v>400.5</v>
      </c>
      <c r="AB45" s="47">
        <f t="shared" ref="AB45:AC45" si="56">SUM(AB39:AB44)</f>
        <v>418.09999999999997</v>
      </c>
      <c r="AC45" s="80">
        <f t="shared" si="56"/>
        <v>600.50000000000011</v>
      </c>
    </row>
    <row r="46" spans="1:29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82"/>
    </row>
    <row r="47" spans="1:29" ht="13.5" customHeight="1" x14ac:dyDescent="0.2">
      <c r="A47" s="46" t="s">
        <v>108</v>
      </c>
      <c r="B47" s="47">
        <f t="shared" ref="B47:D47" si="57">B45+B37</f>
        <v>2439</v>
      </c>
      <c r="C47" s="47">
        <f t="shared" si="57"/>
        <v>2486.6999999999998</v>
      </c>
      <c r="D47" s="47">
        <f t="shared" si="57"/>
        <v>2410.4</v>
      </c>
      <c r="E47" s="47">
        <f t="shared" ref="E47:L47" si="58">E45+E37</f>
        <v>2448</v>
      </c>
      <c r="F47" s="47">
        <f t="shared" si="58"/>
        <v>2428</v>
      </c>
      <c r="G47" s="47">
        <f t="shared" si="58"/>
        <v>2210.1999999999998</v>
      </c>
      <c r="H47" s="47">
        <f t="shared" si="58"/>
        <v>2320.1</v>
      </c>
      <c r="I47" s="47">
        <f t="shared" si="58"/>
        <v>2163.4</v>
      </c>
      <c r="J47" s="47">
        <f t="shared" si="58"/>
        <v>2123.1</v>
      </c>
      <c r="K47" s="47">
        <f t="shared" si="58"/>
        <v>2131.1999999999998</v>
      </c>
      <c r="L47" s="47">
        <f t="shared" si="58"/>
        <v>2138.5</v>
      </c>
      <c r="M47" s="47">
        <f t="shared" ref="M47:T47" si="59">M45+M37</f>
        <v>2095.6</v>
      </c>
      <c r="N47" s="47">
        <f t="shared" si="59"/>
        <v>2061</v>
      </c>
      <c r="O47" s="47">
        <f t="shared" si="59"/>
        <v>2016.6</v>
      </c>
      <c r="P47" s="47">
        <f t="shared" si="59"/>
        <v>1997.5</v>
      </c>
      <c r="Q47" s="47">
        <f t="shared" si="59"/>
        <v>1910.6000000000004</v>
      </c>
      <c r="R47" s="47">
        <f t="shared" si="59"/>
        <v>1853.4000000000003</v>
      </c>
      <c r="S47" s="47">
        <f t="shared" si="59"/>
        <v>1798.9</v>
      </c>
      <c r="T47" s="47">
        <f t="shared" si="59"/>
        <v>1675.3</v>
      </c>
      <c r="U47" s="47">
        <f t="shared" ref="U47:V47" si="60">U45+U37</f>
        <v>1641.8</v>
      </c>
      <c r="V47" s="47">
        <f t="shared" si="60"/>
        <v>1678.3</v>
      </c>
      <c r="W47" s="47">
        <f t="shared" ref="W47:X47" si="61">W45+W37</f>
        <v>1660.6999999999998</v>
      </c>
      <c r="X47" s="47">
        <f t="shared" si="61"/>
        <v>1700.9</v>
      </c>
      <c r="Y47" s="47">
        <f t="shared" ref="Y47:Z47" si="62">Y45+Y37</f>
        <v>1988.2999999999997</v>
      </c>
      <c r="Z47" s="47">
        <f t="shared" si="62"/>
        <v>1927</v>
      </c>
      <c r="AA47" s="47">
        <f t="shared" ref="AA47:AB47" si="63">AA45+AA37</f>
        <v>1983.4</v>
      </c>
      <c r="AB47" s="47">
        <f t="shared" si="63"/>
        <v>2145.6999999999998</v>
      </c>
      <c r="AC47" s="80">
        <f t="shared" ref="AC47" si="64">AC45+AC37</f>
        <v>2347.5</v>
      </c>
    </row>
    <row r="48" spans="1:29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82"/>
    </row>
    <row r="49" spans="1:29" ht="13.5" customHeight="1" x14ac:dyDescent="0.2">
      <c r="A49" s="46" t="s">
        <v>109</v>
      </c>
      <c r="B49" s="47">
        <f t="shared" ref="B49:D49" si="65">B47+B28</f>
        <v>3387.7</v>
      </c>
      <c r="C49" s="47">
        <f t="shared" si="65"/>
        <v>3437.1</v>
      </c>
      <c r="D49" s="47">
        <f t="shared" si="65"/>
        <v>3448.8</v>
      </c>
      <c r="E49" s="47">
        <f t="shared" ref="E49:L49" si="66">E47+E28</f>
        <v>3367.9</v>
      </c>
      <c r="F49" s="47">
        <f t="shared" si="66"/>
        <v>3338.1</v>
      </c>
      <c r="G49" s="47">
        <f t="shared" si="66"/>
        <v>3144.7999999999997</v>
      </c>
      <c r="H49" s="47">
        <f t="shared" si="66"/>
        <v>3261.5</v>
      </c>
      <c r="I49" s="47">
        <f t="shared" si="66"/>
        <v>3422.8</v>
      </c>
      <c r="J49" s="47">
        <f t="shared" si="66"/>
        <v>3392.5</v>
      </c>
      <c r="K49" s="47">
        <f t="shared" si="66"/>
        <v>3393.1</v>
      </c>
      <c r="L49" s="47">
        <f t="shared" si="66"/>
        <v>3407.2</v>
      </c>
      <c r="M49" s="47">
        <f t="shared" ref="M49:T49" si="67">M47+M28</f>
        <v>3416.5</v>
      </c>
      <c r="N49" s="47">
        <f t="shared" si="67"/>
        <v>3411.1</v>
      </c>
      <c r="O49" s="47">
        <f t="shared" si="67"/>
        <v>3390</v>
      </c>
      <c r="P49" s="47">
        <f t="shared" si="67"/>
        <v>3371.6</v>
      </c>
      <c r="Q49" s="47">
        <f t="shared" si="67"/>
        <v>3369.1000000000004</v>
      </c>
      <c r="R49" s="47">
        <f t="shared" si="67"/>
        <v>2852.6000000000004</v>
      </c>
      <c r="S49" s="47">
        <f t="shared" si="67"/>
        <v>2803.4</v>
      </c>
      <c r="T49" s="47">
        <f t="shared" si="67"/>
        <v>2680.1</v>
      </c>
      <c r="U49" s="47">
        <f t="shared" ref="U49:V49" si="68">U47+U28</f>
        <v>2586.8000000000002</v>
      </c>
      <c r="V49" s="47">
        <f t="shared" si="68"/>
        <v>2783.8</v>
      </c>
      <c r="W49" s="47">
        <f t="shared" ref="W49:X49" si="69">W47+W28</f>
        <v>2764.3999999999996</v>
      </c>
      <c r="X49" s="47">
        <f t="shared" si="69"/>
        <v>2790.4</v>
      </c>
      <c r="Y49" s="47">
        <f t="shared" ref="Y49:Z49" si="70">Y47+Y28</f>
        <v>3009.7</v>
      </c>
      <c r="Z49" s="47">
        <f t="shared" si="70"/>
        <v>3006.3</v>
      </c>
      <c r="AA49" s="47">
        <f t="shared" ref="AA49:AB49" si="71">AA47+AA28</f>
        <v>3061.2</v>
      </c>
      <c r="AB49" s="47">
        <f t="shared" si="71"/>
        <v>3241.2999999999997</v>
      </c>
      <c r="AC49" s="80">
        <f t="shared" ref="AC49" si="72">AC47+AC28</f>
        <v>3498.6</v>
      </c>
    </row>
    <row r="50" spans="1:29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29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67"/>
      <c r="Z51" s="68"/>
      <c r="AA51" s="68"/>
      <c r="AB51" s="68"/>
      <c r="AC51" s="167"/>
    </row>
    <row r="52" spans="1:29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ht="13.5" customHeight="1" x14ac:dyDescent="0.2">
      <c r="Y53" s="168"/>
      <c r="AC53" s="168"/>
    </row>
    <row r="54" spans="1:29" ht="13.5" customHeight="1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Y54" s="168"/>
      <c r="AC54" s="168"/>
    </row>
  </sheetData>
  <pageMargins left="0.7" right="0.7" top="0.75" bottom="0.75" header="0.3" footer="0.3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J56"/>
  <sheetViews>
    <sheetView showGridLines="0" zoomScale="85" zoomScaleNormal="85" zoomScalePageLayoutView="115" workbookViewId="0">
      <selection activeCell="Z23" sqref="Z23"/>
    </sheetView>
  </sheetViews>
  <sheetFormatPr defaultColWidth="8.85546875" defaultRowHeight="13.5" customHeight="1" x14ac:dyDescent="0.25"/>
  <cols>
    <col min="1" max="1" width="61.42578125" style="39" customWidth="1"/>
    <col min="2" max="25" width="10.85546875" style="39" hidden="1" customWidth="1"/>
    <col min="26" max="30" width="10.85546875" style="39" customWidth="1"/>
    <col min="31" max="31" width="8.85546875" style="39"/>
    <col min="32" max="33" width="9.28515625" style="39" bestFit="1" customWidth="1"/>
    <col min="34" max="35" width="10.85546875" style="39" customWidth="1"/>
    <col min="36" max="36" width="9.28515625" style="39" bestFit="1" customWidth="1"/>
    <col min="37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36" ht="13.5" customHeight="1" x14ac:dyDescent="0.25">
      <c r="A2" s="98"/>
      <c r="B2" s="95" t="s">
        <v>0</v>
      </c>
      <c r="C2" s="95" t="s">
        <v>1</v>
      </c>
      <c r="D2" s="95" t="s">
        <v>2</v>
      </c>
      <c r="E2" s="95" t="s">
        <v>3</v>
      </c>
      <c r="F2" s="95" t="s">
        <v>4</v>
      </c>
      <c r="G2" s="95" t="s">
        <v>110</v>
      </c>
      <c r="H2" s="95" t="s">
        <v>111</v>
      </c>
      <c r="I2" s="95" t="s">
        <v>112</v>
      </c>
      <c r="J2" s="95" t="s">
        <v>113</v>
      </c>
      <c r="K2" s="95" t="s">
        <v>114</v>
      </c>
      <c r="L2" s="97" t="s">
        <v>115</v>
      </c>
      <c r="M2" s="97" t="s">
        <v>116</v>
      </c>
      <c r="N2" s="97" t="s">
        <v>117</v>
      </c>
      <c r="O2" s="97" t="s">
        <v>118</v>
      </c>
      <c r="P2" s="97" t="s">
        <v>119</v>
      </c>
      <c r="Q2" s="97" t="s">
        <v>120</v>
      </c>
      <c r="R2" s="97" t="s">
        <v>121</v>
      </c>
      <c r="S2" s="97" t="s">
        <v>122</v>
      </c>
      <c r="T2" s="97" t="s">
        <v>123</v>
      </c>
      <c r="U2" s="97" t="s">
        <v>124</v>
      </c>
      <c r="V2" s="97" t="s">
        <v>20</v>
      </c>
      <c r="W2" s="97" t="s">
        <v>21</v>
      </c>
      <c r="X2" s="97" t="s">
        <v>22</v>
      </c>
      <c r="Y2" s="97" t="s">
        <v>23</v>
      </c>
      <c r="Z2" s="97" t="s">
        <v>24</v>
      </c>
      <c r="AA2" s="97" t="s">
        <v>25</v>
      </c>
      <c r="AB2" s="97" t="s">
        <v>26</v>
      </c>
      <c r="AC2" s="97" t="s">
        <v>27</v>
      </c>
      <c r="AD2" s="97" t="s">
        <v>28</v>
      </c>
      <c r="AE2" s="97" t="s">
        <v>29</v>
      </c>
      <c r="AF2" s="97" t="s">
        <v>30</v>
      </c>
      <c r="AG2" s="97" t="s">
        <v>31</v>
      </c>
      <c r="AH2" s="97" t="s">
        <v>32</v>
      </c>
      <c r="AI2" s="97" t="s">
        <v>33</v>
      </c>
      <c r="AJ2" s="97" t="s">
        <v>34</v>
      </c>
    </row>
    <row r="3" spans="1:36" ht="13.5" customHeight="1" x14ac:dyDescent="0.25">
      <c r="A3" s="93" t="s">
        <v>125</v>
      </c>
      <c r="B3" s="100">
        <v>6.8</v>
      </c>
      <c r="C3" s="100">
        <v>6.8</v>
      </c>
      <c r="D3" s="100">
        <v>-4.3</v>
      </c>
      <c r="E3" s="100">
        <v>-109.5</v>
      </c>
      <c r="F3" s="100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53">
        <f>+AJ3-AH3-AG3-AF3</f>
        <v>44.299999999999976</v>
      </c>
      <c r="AJ3" s="153">
        <v>149.69999999999999</v>
      </c>
    </row>
    <row r="4" spans="1:36" ht="13.5" customHeight="1" x14ac:dyDescent="0.25">
      <c r="A4" s="101" t="s">
        <v>126</v>
      </c>
      <c r="B4" s="100"/>
      <c r="C4" s="100"/>
      <c r="D4" s="100"/>
      <c r="E4" s="100"/>
      <c r="F4" s="100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53"/>
      <c r="AJ4" s="28"/>
    </row>
    <row r="5" spans="1:36" ht="13.5" customHeight="1" x14ac:dyDescent="0.25">
      <c r="A5" s="93" t="s">
        <v>127</v>
      </c>
      <c r="B5" s="100"/>
      <c r="C5" s="100"/>
      <c r="D5" s="100"/>
      <c r="E5" s="100"/>
      <c r="F5" s="100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8">
        <f t="shared" ref="AI5:AI22" si="1">+AJ5-AH5-AG5-AF5</f>
        <v>51.3</v>
      </c>
      <c r="AJ5" s="153">
        <v>208.8</v>
      </c>
    </row>
    <row r="6" spans="1:36" ht="13.5" customHeight="1" x14ac:dyDescent="0.2">
      <c r="A6" s="93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8">
        <f t="shared" si="1"/>
        <v>15.8</v>
      </c>
      <c r="AJ6" s="28">
        <v>15.8</v>
      </c>
    </row>
    <row r="7" spans="1:36" ht="13.5" customHeight="1" x14ac:dyDescent="0.2">
      <c r="A7" s="93" t="s">
        <v>129</v>
      </c>
      <c r="B7" s="100">
        <v>0.8</v>
      </c>
      <c r="C7" s="100">
        <v>5.3</v>
      </c>
      <c r="D7" s="100">
        <v>1.6</v>
      </c>
      <c r="E7" s="100">
        <v>223.3</v>
      </c>
      <c r="F7" s="100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8">
        <f t="shared" si="1"/>
        <v>-24.399999999999991</v>
      </c>
      <c r="AJ7" s="153">
        <v>-54.3</v>
      </c>
    </row>
    <row r="8" spans="1:36" ht="13.5" customHeight="1" x14ac:dyDescent="0.2">
      <c r="A8" s="93" t="s">
        <v>130</v>
      </c>
      <c r="B8" s="74">
        <v>6.1</v>
      </c>
      <c r="C8" s="74">
        <v>3.9</v>
      </c>
      <c r="D8" s="74">
        <v>-1.9</v>
      </c>
      <c r="E8" s="74">
        <v>3.8</v>
      </c>
      <c r="F8" s="100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8">
        <f t="shared" si="1"/>
        <v>5.6999999999999984</v>
      </c>
      <c r="AJ8" s="153">
        <v>-9.8000000000000007</v>
      </c>
    </row>
    <row r="9" spans="1:36" ht="13.5" customHeight="1" x14ac:dyDescent="0.2">
      <c r="A9" s="93" t="s">
        <v>131</v>
      </c>
      <c r="B9" s="100">
        <v>13.7</v>
      </c>
      <c r="C9" s="100">
        <v>0.7</v>
      </c>
      <c r="D9" s="100">
        <v>13.1</v>
      </c>
      <c r="E9" s="100">
        <v>-21.200000000000003</v>
      </c>
      <c r="F9" s="100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8">
        <f t="shared" si="1"/>
        <v>12.1</v>
      </c>
      <c r="AJ9" s="153">
        <v>45.5</v>
      </c>
    </row>
    <row r="10" spans="1:36" ht="13.5" hidden="1" customHeight="1" x14ac:dyDescent="0.2">
      <c r="A10" s="93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100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8">
        <f>+AJ10-AH10-AG10-AF10</f>
        <v>0</v>
      </c>
      <c r="AJ10" s="153">
        <v>0</v>
      </c>
    </row>
    <row r="11" spans="1:36" ht="13.5" customHeight="1" x14ac:dyDescent="0.2">
      <c r="A11" s="93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100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26">
        <v>-8.3000000000000007</v>
      </c>
      <c r="AB11" s="26">
        <v>-5.3</v>
      </c>
      <c r="AC11" s="26">
        <v>3.8</v>
      </c>
      <c r="AD11" s="26">
        <v>-23.7</v>
      </c>
      <c r="AE11" s="26">
        <v>-33.5</v>
      </c>
      <c r="AF11" s="26">
        <v>-9.5</v>
      </c>
      <c r="AG11" s="26">
        <v>4.8</v>
      </c>
      <c r="AH11" s="26">
        <v>-7.2</v>
      </c>
      <c r="AI11" s="28">
        <f t="shared" si="1"/>
        <v>2</v>
      </c>
      <c r="AJ11" s="153">
        <v>-9.9</v>
      </c>
    </row>
    <row r="12" spans="1:36" ht="13.5" customHeight="1" x14ac:dyDescent="0.25">
      <c r="A12" s="93" t="s">
        <v>134</v>
      </c>
      <c r="B12" s="100">
        <v>0</v>
      </c>
      <c r="C12" s="100">
        <v>0</v>
      </c>
      <c r="D12" s="100">
        <v>0</v>
      </c>
      <c r="E12" s="100">
        <v>0</v>
      </c>
      <c r="F12" s="100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8">
        <f t="shared" si="1"/>
        <v>0</v>
      </c>
      <c r="AJ12" s="153">
        <v>-2.5</v>
      </c>
    </row>
    <row r="13" spans="1:36" ht="13.5" customHeight="1" x14ac:dyDescent="0.2">
      <c r="A13" s="93" t="s">
        <v>135</v>
      </c>
      <c r="B13" s="74">
        <v>0.1</v>
      </c>
      <c r="C13" s="74">
        <v>0.1</v>
      </c>
      <c r="D13" s="74">
        <v>0.1</v>
      </c>
      <c r="E13" s="74">
        <v>0.1</v>
      </c>
      <c r="F13" s="100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8">
        <f t="shared" si="1"/>
        <v>0.50000000000000022</v>
      </c>
      <c r="AJ13" s="153">
        <v>2.7</v>
      </c>
    </row>
    <row r="14" spans="1:36" ht="13.5" customHeight="1" x14ac:dyDescent="0.2">
      <c r="A14" s="101" t="s">
        <v>136</v>
      </c>
      <c r="B14" s="74"/>
      <c r="C14" s="74"/>
      <c r="D14" s="74"/>
      <c r="E14" s="74"/>
      <c r="F14" s="100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8"/>
      <c r="AJ14" s="28"/>
    </row>
    <row r="15" spans="1:36" ht="13.5" customHeight="1" x14ac:dyDescent="0.2">
      <c r="A15" s="93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100">
        <f t="shared" ref="F15:F18" si="3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4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8">
        <f t="shared" si="1"/>
        <v>0</v>
      </c>
      <c r="AJ15" s="153">
        <v>12.3</v>
      </c>
    </row>
    <row r="16" spans="1:36" ht="13.5" customHeight="1" x14ac:dyDescent="0.2">
      <c r="A16" s="93" t="s">
        <v>85</v>
      </c>
      <c r="B16" s="100">
        <v>-1.3</v>
      </c>
      <c r="C16" s="100">
        <f>-3.3+1.3</f>
        <v>-1.9999999999999998</v>
      </c>
      <c r="D16" s="100">
        <f>-5.9+2+1.3</f>
        <v>-2.6000000000000005</v>
      </c>
      <c r="E16" s="100">
        <f>-7.2+2.6+2+1.3</f>
        <v>-1.2999999999999996</v>
      </c>
      <c r="F16" s="100">
        <f t="shared" si="3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4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8">
        <f t="shared" si="1"/>
        <v>-1.2490009027033011E-15</v>
      </c>
      <c r="AJ16" s="153">
        <v>18.899999999999999</v>
      </c>
    </row>
    <row r="17" spans="1:36" ht="13.5" customHeight="1" x14ac:dyDescent="0.2">
      <c r="A17" s="93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100">
        <f t="shared" si="3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4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8">
        <f t="shared" si="1"/>
        <v>-83.199999999999989</v>
      </c>
      <c r="AJ17" s="153">
        <v>64.5</v>
      </c>
    </row>
    <row r="18" spans="1:36" ht="13.5" customHeight="1" x14ac:dyDescent="0.2">
      <c r="A18" s="93" t="s">
        <v>139</v>
      </c>
      <c r="B18" s="100">
        <v>-37.4</v>
      </c>
      <c r="C18" s="100">
        <f>-50.3+37.4</f>
        <v>-12.899999999999999</v>
      </c>
      <c r="D18" s="100">
        <f>-71.1+12.9+37.4</f>
        <v>-20.799999999999997</v>
      </c>
      <c r="E18" s="100">
        <f>-34.6+37.4+12.9+20.8</f>
        <v>36.5</v>
      </c>
      <c r="F18" s="100">
        <f t="shared" si="3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4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8">
        <f t="shared" si="1"/>
        <v>46.3</v>
      </c>
      <c r="AJ18" s="153">
        <v>-8.3000000000000007</v>
      </c>
    </row>
    <row r="19" spans="1:36" ht="13.5" customHeight="1" x14ac:dyDescent="0.2">
      <c r="A19" s="93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100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8">
        <f t="shared" si="1"/>
        <v>5.4000000000000021</v>
      </c>
      <c r="AJ19" s="153">
        <v>-28.3</v>
      </c>
    </row>
    <row r="20" spans="1:36" ht="13.5" customHeight="1" x14ac:dyDescent="0.2">
      <c r="A20" s="109" t="s">
        <v>141</v>
      </c>
      <c r="B20" s="110"/>
      <c r="C20" s="110"/>
      <c r="D20" s="110"/>
      <c r="E20" s="110"/>
      <c r="F20" s="111"/>
      <c r="G20" s="110"/>
      <c r="H20" s="110"/>
      <c r="I20" s="112"/>
      <c r="J20" s="110"/>
      <c r="K20" s="110"/>
      <c r="L20" s="110"/>
      <c r="M20" s="110"/>
      <c r="N20" s="110"/>
      <c r="O20" s="110"/>
      <c r="P20" s="110"/>
      <c r="Q20" s="112">
        <v>-14.7</v>
      </c>
      <c r="R20" s="112">
        <v>-23.2</v>
      </c>
      <c r="S20" s="112">
        <v>-15.8</v>
      </c>
      <c r="T20" s="112">
        <v>-17.899999999999999</v>
      </c>
      <c r="U20" s="112">
        <v>-71.599999999999994</v>
      </c>
      <c r="V20" s="112">
        <v>12.2</v>
      </c>
      <c r="W20" s="112">
        <v>-9</v>
      </c>
      <c r="X20" s="112">
        <v>-6.9</v>
      </c>
      <c r="Y20" s="112">
        <v>1.7</v>
      </c>
      <c r="Z20" s="112">
        <v>-2</v>
      </c>
      <c r="AA20" s="112">
        <v>17.8</v>
      </c>
      <c r="AB20" s="112">
        <v>41.5</v>
      </c>
      <c r="AC20" s="112">
        <f>39.8+19.2</f>
        <v>59</v>
      </c>
      <c r="AD20" s="112">
        <v>20.799999999999997</v>
      </c>
      <c r="AE20" s="112">
        <v>139.1</v>
      </c>
      <c r="AF20" s="112">
        <v>27.4</v>
      </c>
      <c r="AG20" s="112">
        <v>68.7</v>
      </c>
      <c r="AH20" s="112">
        <v>81.599999999999994</v>
      </c>
      <c r="AI20" s="136">
        <f t="shared" si="1"/>
        <v>101.49999999999997</v>
      </c>
      <c r="AJ20" s="136">
        <v>279.2</v>
      </c>
    </row>
    <row r="21" spans="1:36" ht="13.5" customHeight="1" x14ac:dyDescent="0.2">
      <c r="A21" s="93" t="s">
        <v>142</v>
      </c>
      <c r="B21" s="102"/>
      <c r="C21" s="102"/>
      <c r="D21" s="102"/>
      <c r="E21" s="102"/>
      <c r="F21" s="100"/>
      <c r="G21" s="102"/>
      <c r="H21" s="102"/>
      <c r="I21" s="26"/>
      <c r="J21" s="102"/>
      <c r="K21" s="102"/>
      <c r="L21" s="102"/>
      <c r="M21" s="102"/>
      <c r="N21" s="102"/>
      <c r="O21" s="102"/>
      <c r="P21" s="102"/>
      <c r="Q21" s="26">
        <f t="shared" ref="Q21:AC21" si="5">SUM(Q3:Q20)</f>
        <v>173.3</v>
      </c>
      <c r="R21" s="26">
        <f t="shared" si="5"/>
        <v>175.6</v>
      </c>
      <c r="S21" s="26">
        <f t="shared" si="5"/>
        <v>169.59999999999997</v>
      </c>
      <c r="T21" s="26">
        <f t="shared" si="5"/>
        <v>152.79999999999998</v>
      </c>
      <c r="U21" s="26">
        <f t="shared" si="5"/>
        <v>671.3</v>
      </c>
      <c r="V21" s="26">
        <f t="shared" si="5"/>
        <v>117.60000000000002</v>
      </c>
      <c r="W21" s="26">
        <f t="shared" si="5"/>
        <v>128.9</v>
      </c>
      <c r="X21" s="26">
        <f t="shared" si="5"/>
        <v>90.7</v>
      </c>
      <c r="Y21" s="26">
        <f t="shared" si="5"/>
        <v>96.59999999999998</v>
      </c>
      <c r="Z21" s="26">
        <f t="shared" si="5"/>
        <v>433.80000000000007</v>
      </c>
      <c r="AA21" s="26">
        <f t="shared" si="5"/>
        <v>75.5</v>
      </c>
      <c r="AB21" s="26">
        <f t="shared" si="5"/>
        <v>141.69999999999999</v>
      </c>
      <c r="AC21" s="26">
        <f t="shared" si="5"/>
        <v>165.4</v>
      </c>
      <c r="AD21" s="26">
        <f t="shared" ref="AD21:AE21" si="6">SUM(AD3:AD20)</f>
        <v>152.5</v>
      </c>
      <c r="AE21" s="26">
        <f t="shared" si="6"/>
        <v>535.1</v>
      </c>
      <c r="AF21" s="26">
        <f t="shared" ref="AF21" si="7">SUM(AF3:AF20)</f>
        <v>158.70000000000002</v>
      </c>
      <c r="AG21" s="26">
        <f>SUM(AG3:AG20)</f>
        <v>149.10000000000002</v>
      </c>
      <c r="AH21" s="26">
        <f>SUM(AH3:AH20)</f>
        <v>199.2</v>
      </c>
      <c r="AI21" s="28">
        <f>SUM(AI3:AI20)</f>
        <v>177.29999999999995</v>
      </c>
      <c r="AJ21" s="28">
        <f>SUM(AJ3:AJ20)</f>
        <v>684.3</v>
      </c>
    </row>
    <row r="22" spans="1:36" ht="13.5" customHeight="1" x14ac:dyDescent="0.2">
      <c r="A22" s="93" t="s">
        <v>143</v>
      </c>
      <c r="B22" s="100">
        <v>-9.4</v>
      </c>
      <c r="C22" s="100">
        <v>-10</v>
      </c>
      <c r="D22" s="100">
        <v>-5.3</v>
      </c>
      <c r="E22" s="100">
        <f>-6.5+0.1</f>
        <v>-6.4</v>
      </c>
      <c r="F22" s="100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4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53">
        <f t="shared" si="1"/>
        <v>-2.5999999999999979</v>
      </c>
      <c r="AJ22" s="153">
        <v>-34</v>
      </c>
    </row>
    <row r="23" spans="1:36" ht="13.5" customHeight="1" x14ac:dyDescent="0.2">
      <c r="A23" s="93" t="s">
        <v>144</v>
      </c>
      <c r="B23" s="74">
        <v>0</v>
      </c>
      <c r="C23" s="74">
        <v>0</v>
      </c>
      <c r="D23" s="74">
        <v>0</v>
      </c>
      <c r="E23" s="74">
        <v>0</v>
      </c>
      <c r="F23" s="100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4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8"/>
      <c r="AJ23" s="28">
        <v>0</v>
      </c>
    </row>
    <row r="24" spans="1:36" ht="13.5" customHeight="1" x14ac:dyDescent="0.25">
      <c r="A24" s="103" t="s">
        <v>145</v>
      </c>
      <c r="B24" s="88">
        <f t="shared" ref="B24:P24" si="8">SUM(B3:B23)</f>
        <v>111.49999999999999</v>
      </c>
      <c r="C24" s="88">
        <f t="shared" si="8"/>
        <v>97.199999999999989</v>
      </c>
      <c r="D24" s="88">
        <f t="shared" si="8"/>
        <v>67.400000000000006</v>
      </c>
      <c r="E24" s="88">
        <f t="shared" si="8"/>
        <v>67.3</v>
      </c>
      <c r="F24" s="88">
        <f t="shared" si="8"/>
        <v>343.4</v>
      </c>
      <c r="G24" s="56">
        <f t="shared" si="8"/>
        <v>403.9</v>
      </c>
      <c r="H24" s="56">
        <f t="shared" si="8"/>
        <v>106.3</v>
      </c>
      <c r="I24" s="56">
        <f t="shared" si="8"/>
        <v>96.299999999999969</v>
      </c>
      <c r="J24" s="56">
        <f t="shared" si="8"/>
        <v>110.3</v>
      </c>
      <c r="K24" s="56">
        <f t="shared" si="8"/>
        <v>659.50000000000011</v>
      </c>
      <c r="L24" s="56">
        <f t="shared" si="8"/>
        <v>187.5</v>
      </c>
      <c r="M24" s="56">
        <f t="shared" si="8"/>
        <v>106.29999999999998</v>
      </c>
      <c r="N24" s="56">
        <f t="shared" si="8"/>
        <v>98.899999999999977</v>
      </c>
      <c r="O24" s="56">
        <f t="shared" si="8"/>
        <v>43.199999999999974</v>
      </c>
      <c r="P24" s="56">
        <f t="shared" si="8"/>
        <v>435.9</v>
      </c>
      <c r="Q24" s="56">
        <f>SUM(Q21:Q23)</f>
        <v>160.4</v>
      </c>
      <c r="R24" s="56">
        <f t="shared" ref="R24:AB24" si="9">SUM(R21:R23)</f>
        <v>156.4</v>
      </c>
      <c r="S24" s="56">
        <f t="shared" si="9"/>
        <v>151.89999999999998</v>
      </c>
      <c r="T24" s="56">
        <f t="shared" si="9"/>
        <v>139.6</v>
      </c>
      <c r="U24" s="56">
        <f t="shared" si="9"/>
        <v>608.29999999999995</v>
      </c>
      <c r="V24" s="56">
        <f t="shared" si="9"/>
        <v>94.700000000000017</v>
      </c>
      <c r="W24" s="56">
        <f t="shared" si="9"/>
        <v>120.4</v>
      </c>
      <c r="X24" s="56">
        <f t="shared" si="9"/>
        <v>82</v>
      </c>
      <c r="Y24" s="56">
        <f t="shared" si="9"/>
        <v>90.199999999999974</v>
      </c>
      <c r="Z24" s="56">
        <f t="shared" si="9"/>
        <v>387.30000000000007</v>
      </c>
      <c r="AA24" s="56">
        <f t="shared" si="9"/>
        <v>71.2</v>
      </c>
      <c r="AB24" s="56">
        <f t="shared" si="9"/>
        <v>133.69999999999999</v>
      </c>
      <c r="AC24" s="56">
        <f t="shared" ref="AC24:AD24" si="10">+AC23+AC22+AC21</f>
        <v>157.20000000000002</v>
      </c>
      <c r="AD24" s="56">
        <f t="shared" si="10"/>
        <v>148.1</v>
      </c>
      <c r="AE24" s="56">
        <f t="shared" ref="AE24:AF24" si="11">+AE23+AE22+AE21</f>
        <v>510.20000000000005</v>
      </c>
      <c r="AF24" s="154">
        <f t="shared" si="11"/>
        <v>147.9</v>
      </c>
      <c r="AG24" s="154">
        <f t="shared" ref="AG24:AJ24" si="12">+AG23+AG22+AG21</f>
        <v>135.80000000000001</v>
      </c>
      <c r="AH24" s="154">
        <f t="shared" si="12"/>
        <v>191.89999999999998</v>
      </c>
      <c r="AI24" s="155">
        <f t="shared" si="12"/>
        <v>174.69999999999996</v>
      </c>
      <c r="AJ24" s="155">
        <f t="shared" si="12"/>
        <v>650.29999999999995</v>
      </c>
    </row>
    <row r="25" spans="1:36" ht="13.5" customHeight="1" x14ac:dyDescent="0.25">
      <c r="A25" s="104"/>
      <c r="B25" s="89"/>
      <c r="C25" s="89"/>
      <c r="D25" s="89"/>
      <c r="E25" s="89"/>
      <c r="F25" s="8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56"/>
      <c r="AG25" s="156"/>
      <c r="AH25" s="156"/>
      <c r="AI25" s="157"/>
      <c r="AJ25" s="157"/>
    </row>
    <row r="26" spans="1:36" ht="13.5" customHeight="1" x14ac:dyDescent="0.2">
      <c r="A26" s="93" t="s">
        <v>146</v>
      </c>
      <c r="B26" s="74">
        <v>0.5</v>
      </c>
      <c r="C26" s="74">
        <v>0.5</v>
      </c>
      <c r="D26" s="74">
        <v>0.4</v>
      </c>
      <c r="E26" s="74">
        <v>0.3</v>
      </c>
      <c r="F26" s="100">
        <f t="shared" ref="F26:F35" si="13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14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53">
        <f t="shared" ref="AI26:AI35" si="15">+AJ26-AH26-AG26-AF26</f>
        <v>0.79999999999999993</v>
      </c>
      <c r="AJ26" s="153">
        <v>1.9</v>
      </c>
    </row>
    <row r="27" spans="1:36" ht="13.5" customHeight="1" x14ac:dyDescent="0.25">
      <c r="A27" s="93" t="s">
        <v>147</v>
      </c>
      <c r="B27" s="100">
        <v>0</v>
      </c>
      <c r="C27" s="100">
        <v>0</v>
      </c>
      <c r="D27" s="100">
        <v>0</v>
      </c>
      <c r="E27" s="100">
        <v>0</v>
      </c>
      <c r="F27" s="100">
        <f t="shared" si="13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14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8">
        <f t="shared" si="15"/>
        <v>0</v>
      </c>
      <c r="AJ27" s="28">
        <v>0</v>
      </c>
    </row>
    <row r="28" spans="1:36" ht="13.5" customHeight="1" x14ac:dyDescent="0.25">
      <c r="A28" s="93" t="s">
        <v>148</v>
      </c>
      <c r="B28" s="100">
        <v>0</v>
      </c>
      <c r="C28" s="100">
        <v>0</v>
      </c>
      <c r="D28" s="100">
        <v>0</v>
      </c>
      <c r="E28" s="100">
        <v>0</v>
      </c>
      <c r="F28" s="100">
        <f t="shared" si="13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14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53">
        <f t="shared" si="15"/>
        <v>0</v>
      </c>
      <c r="AJ28" s="153">
        <v>27.4</v>
      </c>
    </row>
    <row r="29" spans="1:36" ht="13.5" customHeight="1" x14ac:dyDescent="0.25">
      <c r="A29" s="93" t="s">
        <v>149</v>
      </c>
      <c r="B29" s="100"/>
      <c r="C29" s="100"/>
      <c r="D29" s="100"/>
      <c r="E29" s="100"/>
      <c r="F29" s="100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16">SUM(V29:Y29)</f>
        <v>0</v>
      </c>
      <c r="AA29" s="26">
        <f t="shared" ref="AA29" si="17">SUM(W29:Z29)</f>
        <v>0</v>
      </c>
      <c r="AB29" s="26">
        <f t="shared" ref="AB29" si="18">SUM(X29:AA29)</f>
        <v>0</v>
      </c>
      <c r="AC29" s="26">
        <f t="shared" ref="AC29" si="19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53">
        <f t="shared" si="15"/>
        <v>0</v>
      </c>
      <c r="AJ29" s="153">
        <v>52.2</v>
      </c>
    </row>
    <row r="30" spans="1:36" ht="13.5" customHeight="1" x14ac:dyDescent="0.25">
      <c r="A30" s="93" t="s">
        <v>150</v>
      </c>
      <c r="B30" s="100"/>
      <c r="C30" s="100"/>
      <c r="D30" s="100"/>
      <c r="E30" s="100"/>
      <c r="F30" s="10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0">SUM(V30:Y30)</f>
        <v>0</v>
      </c>
      <c r="AA30" s="26">
        <f t="shared" ref="AA30" si="21">SUM(W30:Z30)</f>
        <v>0</v>
      </c>
      <c r="AB30" s="26">
        <f t="shared" ref="AB30" si="22">SUM(X30:AA30)</f>
        <v>0</v>
      </c>
      <c r="AC30" s="26">
        <f t="shared" ref="AC30" si="23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8">
        <f t="shared" si="15"/>
        <v>0</v>
      </c>
      <c r="AJ30" s="28">
        <v>0</v>
      </c>
    </row>
    <row r="31" spans="1:36" ht="13.5" customHeight="1" x14ac:dyDescent="0.25">
      <c r="A31" s="93" t="s">
        <v>151</v>
      </c>
      <c r="B31" s="100"/>
      <c r="C31" s="100"/>
      <c r="D31" s="100"/>
      <c r="E31" s="100"/>
      <c r="F31" s="10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53">
        <f t="shared" si="15"/>
        <v>-5.0999999999999961</v>
      </c>
      <c r="AJ31" s="153">
        <v>-53.8</v>
      </c>
    </row>
    <row r="32" spans="1:36" ht="13.5" customHeight="1" x14ac:dyDescent="0.25">
      <c r="A32" s="93" t="s">
        <v>152</v>
      </c>
      <c r="B32" s="100">
        <v>0</v>
      </c>
      <c r="C32" s="100">
        <v>0</v>
      </c>
      <c r="D32" s="100">
        <v>0</v>
      </c>
      <c r="E32" s="100">
        <v>0</v>
      </c>
      <c r="F32" s="100">
        <f t="shared" si="13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14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8">
        <f t="shared" si="15"/>
        <v>0</v>
      </c>
      <c r="AJ32" s="28">
        <v>0</v>
      </c>
    </row>
    <row r="33" spans="1:36" ht="13.5" customHeight="1" x14ac:dyDescent="0.25">
      <c r="A33" s="93" t="s">
        <v>153</v>
      </c>
      <c r="B33" s="100">
        <v>0</v>
      </c>
      <c r="C33" s="100">
        <v>0</v>
      </c>
      <c r="D33" s="100">
        <v>0</v>
      </c>
      <c r="E33" s="100">
        <v>0</v>
      </c>
      <c r="F33" s="100">
        <f t="shared" si="13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14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8">
        <f t="shared" si="15"/>
        <v>0</v>
      </c>
      <c r="AJ33" s="28">
        <v>0</v>
      </c>
    </row>
    <row r="34" spans="1:36" ht="13.5" customHeight="1" x14ac:dyDescent="0.25">
      <c r="A34" s="93" t="s">
        <v>154</v>
      </c>
      <c r="B34" s="100"/>
      <c r="C34" s="100"/>
      <c r="D34" s="100"/>
      <c r="E34" s="100"/>
      <c r="F34" s="10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8">
        <f t="shared" si="15"/>
        <v>0</v>
      </c>
      <c r="AJ34" s="28">
        <v>0</v>
      </c>
    </row>
    <row r="35" spans="1:36" ht="13.5" customHeight="1" x14ac:dyDescent="0.25">
      <c r="A35" s="93" t="s">
        <v>155</v>
      </c>
      <c r="B35" s="100">
        <v>-89.7</v>
      </c>
      <c r="C35" s="100">
        <v>-118.2</v>
      </c>
      <c r="D35" s="100">
        <v>-117.2</v>
      </c>
      <c r="E35" s="100">
        <f>-76.2-0.1</f>
        <v>-76.3</v>
      </c>
      <c r="F35" s="100">
        <f t="shared" si="13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14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53">
        <f t="shared" si="15"/>
        <v>-166.10000000000002</v>
      </c>
      <c r="AJ35" s="153">
        <v>-729.5</v>
      </c>
    </row>
    <row r="36" spans="1:36" ht="13.5" customHeight="1" x14ac:dyDescent="0.25">
      <c r="A36" s="103" t="s">
        <v>156</v>
      </c>
      <c r="B36" s="105">
        <f>SUM(B26:B35)</f>
        <v>-89.2</v>
      </c>
      <c r="C36" s="105">
        <f t="shared" ref="C36:AC36" si="24">SUM(C26:C35)</f>
        <v>-117.7</v>
      </c>
      <c r="D36" s="105">
        <f t="shared" si="24"/>
        <v>-116.8</v>
      </c>
      <c r="E36" s="105">
        <f t="shared" si="24"/>
        <v>-76</v>
      </c>
      <c r="F36" s="105">
        <f t="shared" si="24"/>
        <v>-399.70000000000005</v>
      </c>
      <c r="G36" s="33">
        <f t="shared" si="24"/>
        <v>-55.099999999999994</v>
      </c>
      <c r="H36" s="33">
        <f t="shared" si="24"/>
        <v>-117.3</v>
      </c>
      <c r="I36" s="33">
        <f t="shared" si="24"/>
        <v>-175.7</v>
      </c>
      <c r="J36" s="33">
        <f t="shared" si="24"/>
        <v>-128.5</v>
      </c>
      <c r="K36" s="33">
        <f t="shared" si="24"/>
        <v>-476.6</v>
      </c>
      <c r="L36" s="33">
        <f t="shared" si="24"/>
        <v>-95.3</v>
      </c>
      <c r="M36" s="33">
        <f t="shared" si="24"/>
        <v>-100.60000000000001</v>
      </c>
      <c r="N36" s="33">
        <f t="shared" si="24"/>
        <v>-106.5</v>
      </c>
      <c r="O36" s="33">
        <f t="shared" si="24"/>
        <v>-52.4</v>
      </c>
      <c r="P36" s="33">
        <f t="shared" si="24"/>
        <v>-354.80000000000007</v>
      </c>
      <c r="Q36" s="33">
        <f t="shared" si="24"/>
        <v>-47.400000000000006</v>
      </c>
      <c r="R36" s="33">
        <f t="shared" si="24"/>
        <v>-14.600000000000001</v>
      </c>
      <c r="S36" s="33">
        <f t="shared" si="24"/>
        <v>-92.5</v>
      </c>
      <c r="T36" s="33">
        <f t="shared" si="24"/>
        <v>-70.2</v>
      </c>
      <c r="U36" s="33">
        <f t="shared" si="24"/>
        <v>-224.7</v>
      </c>
      <c r="V36" s="33">
        <f t="shared" si="24"/>
        <v>-115.4</v>
      </c>
      <c r="W36" s="33">
        <f t="shared" si="24"/>
        <v>-16.600000000000001</v>
      </c>
      <c r="X36" s="33">
        <f t="shared" si="24"/>
        <v>-10.200000000000001</v>
      </c>
      <c r="Y36" s="33">
        <f t="shared" si="24"/>
        <v>-7.4</v>
      </c>
      <c r="Z36" s="33">
        <f t="shared" si="24"/>
        <v>-149.6</v>
      </c>
      <c r="AA36" s="33">
        <f t="shared" si="24"/>
        <v>-86.300000000000011</v>
      </c>
      <c r="AB36" s="33">
        <f t="shared" si="24"/>
        <v>-25.1</v>
      </c>
      <c r="AC36" s="33">
        <f t="shared" si="24"/>
        <v>-72.800000000000011</v>
      </c>
      <c r="AD36" s="33">
        <f t="shared" ref="AD36:AE36" si="25">SUM(AD26:AD35)</f>
        <v>-138.80000000000001</v>
      </c>
      <c r="AE36" s="33">
        <f t="shared" si="25"/>
        <v>-322.99999999999994</v>
      </c>
      <c r="AF36" s="158">
        <f t="shared" ref="AF36:AG36" si="26">SUM(AF26:AF35)</f>
        <v>-158.19999999999999</v>
      </c>
      <c r="AG36" s="158">
        <f t="shared" si="26"/>
        <v>-144.5</v>
      </c>
      <c r="AH36" s="158">
        <f t="shared" ref="AH36:AJ36" si="27">SUM(AH26:AH35)</f>
        <v>-228.70000000000002</v>
      </c>
      <c r="AI36" s="159">
        <f t="shared" si="27"/>
        <v>-170.4</v>
      </c>
      <c r="AJ36" s="159">
        <f t="shared" si="27"/>
        <v>-701.8</v>
      </c>
    </row>
    <row r="37" spans="1:36" ht="13.5" customHeight="1" x14ac:dyDescent="0.25">
      <c r="A37" s="104"/>
      <c r="B37" s="89"/>
      <c r="C37" s="89"/>
      <c r="D37" s="89"/>
      <c r="E37" s="89"/>
      <c r="F37" s="89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56"/>
      <c r="AG37" s="156"/>
      <c r="AH37" s="156"/>
      <c r="AI37" s="157"/>
      <c r="AJ37" s="157"/>
    </row>
    <row r="38" spans="1:36" ht="13.5" customHeight="1" x14ac:dyDescent="0.25">
      <c r="A38" s="93" t="s">
        <v>157</v>
      </c>
      <c r="B38" s="100">
        <v>159</v>
      </c>
      <c r="C38" s="100">
        <v>98</v>
      </c>
      <c r="D38" s="100">
        <v>124</v>
      </c>
      <c r="E38" s="100">
        <v>34</v>
      </c>
      <c r="F38" s="100">
        <f t="shared" ref="F38:F47" si="28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7" si="29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53">
        <f t="shared" ref="AI38:AI47" si="30">+AJ38-AH38-AG38-AF38</f>
        <v>33.399999999999991</v>
      </c>
      <c r="AJ38" s="153">
        <v>344.2</v>
      </c>
    </row>
    <row r="39" spans="1:36" ht="13.5" customHeight="1" x14ac:dyDescent="0.25">
      <c r="A39" s="93" t="s">
        <v>158</v>
      </c>
      <c r="B39" s="100">
        <v>0</v>
      </c>
      <c r="C39" s="100">
        <v>0</v>
      </c>
      <c r="D39" s="100">
        <v>100</v>
      </c>
      <c r="E39" s="100">
        <v>0</v>
      </c>
      <c r="F39" s="100">
        <f t="shared" si="28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29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8">
        <f t="shared" si="30"/>
        <v>0</v>
      </c>
      <c r="AJ39" s="28">
        <v>0</v>
      </c>
    </row>
    <row r="40" spans="1:36" ht="13.5" customHeight="1" x14ac:dyDescent="0.25">
      <c r="A40" s="93" t="s">
        <v>159</v>
      </c>
      <c r="B40" s="100">
        <v>0</v>
      </c>
      <c r="C40" s="100">
        <v>0</v>
      </c>
      <c r="D40" s="100">
        <v>0</v>
      </c>
      <c r="E40" s="100">
        <v>0</v>
      </c>
      <c r="F40" s="100">
        <f t="shared" si="28"/>
        <v>0</v>
      </c>
      <c r="G40" s="26">
        <v>0</v>
      </c>
      <c r="H40" s="26">
        <v>16</v>
      </c>
      <c r="I40" s="26">
        <v>0</v>
      </c>
      <c r="J40" s="26">
        <v>278.89999999999998</v>
      </c>
      <c r="K40" s="26">
        <v>294.89999999999998</v>
      </c>
      <c r="L40" s="26">
        <v>-3</v>
      </c>
      <c r="M40" s="26">
        <v>6.3</v>
      </c>
      <c r="N40" s="26">
        <v>14.1</v>
      </c>
      <c r="O40" s="26">
        <v>13.7</v>
      </c>
      <c r="P40" s="26">
        <v>31.099999999999998</v>
      </c>
      <c r="Q40" s="26">
        <f>-2.6-4.7</f>
        <v>-7.3000000000000007</v>
      </c>
      <c r="R40" s="26">
        <v>-8.4</v>
      </c>
      <c r="S40" s="26">
        <v>-8.5</v>
      </c>
      <c r="T40" s="26">
        <v>-13.4</v>
      </c>
      <c r="U40" s="26">
        <v>-37.6</v>
      </c>
      <c r="V40" s="26">
        <v>-8.4</v>
      </c>
      <c r="W40" s="26">
        <v>-8.1</v>
      </c>
      <c r="X40" s="26">
        <v>-8.1999999999999993</v>
      </c>
      <c r="Y40" s="26">
        <v>-11.5</v>
      </c>
      <c r="Z40" s="26">
        <f t="shared" si="29"/>
        <v>-36.200000000000003</v>
      </c>
      <c r="AA40" s="26">
        <v>-4.7</v>
      </c>
      <c r="AB40" s="26">
        <v>-8</v>
      </c>
      <c r="AC40" s="26">
        <v>-7.9</v>
      </c>
      <c r="AD40" s="26">
        <v>-7.8</v>
      </c>
      <c r="AE40" s="26">
        <v>-28.4</v>
      </c>
      <c r="AF40" s="26">
        <v>-7.8</v>
      </c>
      <c r="AG40" s="26">
        <v>-10.199999999999999</v>
      </c>
      <c r="AH40" s="26">
        <v>-5.0999999999999996</v>
      </c>
      <c r="AI40" s="28">
        <f t="shared" si="30"/>
        <v>-7.7000000000000037</v>
      </c>
      <c r="AJ40" s="28">
        <v>-30.8</v>
      </c>
    </row>
    <row r="41" spans="1:36" ht="13.5" customHeight="1" x14ac:dyDescent="0.25">
      <c r="A41" s="93" t="s">
        <v>160</v>
      </c>
      <c r="B41" s="100">
        <v>0</v>
      </c>
      <c r="C41" s="100">
        <v>0</v>
      </c>
      <c r="D41" s="100">
        <v>0</v>
      </c>
      <c r="E41" s="100">
        <v>0</v>
      </c>
      <c r="F41" s="100">
        <f t="shared" si="28"/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-9.9</v>
      </c>
      <c r="X41" s="26">
        <v>0</v>
      </c>
      <c r="Y41" s="26">
        <v>-0.1</v>
      </c>
      <c r="Z41" s="26">
        <f t="shared" si="29"/>
        <v>-10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8">
        <f t="shared" si="30"/>
        <v>0</v>
      </c>
      <c r="AJ41" s="28">
        <v>0</v>
      </c>
    </row>
    <row r="42" spans="1:36" ht="13.5" customHeight="1" x14ac:dyDescent="0.2">
      <c r="A42" s="93" t="s">
        <v>161</v>
      </c>
      <c r="B42" s="100">
        <v>-21.4</v>
      </c>
      <c r="C42" s="100">
        <v>-20.7</v>
      </c>
      <c r="D42" s="100">
        <v>-28.3</v>
      </c>
      <c r="E42" s="100">
        <v>-21.9</v>
      </c>
      <c r="F42" s="100">
        <f t="shared" si="28"/>
        <v>-92.299999999999983</v>
      </c>
      <c r="G42" s="74">
        <v>-22.5</v>
      </c>
      <c r="H42" s="74">
        <v>-22.9</v>
      </c>
      <c r="I42" s="74">
        <v>-20.5</v>
      </c>
      <c r="J42" s="74">
        <v>-21.4</v>
      </c>
      <c r="K42" s="74">
        <v>-87.3</v>
      </c>
      <c r="L42" s="74">
        <v>-19.5</v>
      </c>
      <c r="M42" s="74">
        <v>-19.2</v>
      </c>
      <c r="N42" s="74">
        <v>-20.399999999999999</v>
      </c>
      <c r="O42" s="74">
        <v>-19.2</v>
      </c>
      <c r="P42" s="74">
        <v>-78.3</v>
      </c>
      <c r="Q42" s="26">
        <v>-21.2</v>
      </c>
      <c r="R42" s="26">
        <f>-13.3-14.5</f>
        <v>-27.8</v>
      </c>
      <c r="S42" s="26">
        <f>-34.1+14.5</f>
        <v>-19.600000000000001</v>
      </c>
      <c r="T42" s="26">
        <v>-23.7</v>
      </c>
      <c r="U42" s="26">
        <v>-92.3</v>
      </c>
      <c r="V42" s="26">
        <v>-12.4</v>
      </c>
      <c r="W42" s="26">
        <v>-15.4</v>
      </c>
      <c r="X42" s="26">
        <v>-10.8</v>
      </c>
      <c r="Y42" s="26">
        <v>-12</v>
      </c>
      <c r="Z42" s="26">
        <f t="shared" si="29"/>
        <v>-50.6</v>
      </c>
      <c r="AA42" s="26">
        <v>-10.3</v>
      </c>
      <c r="AB42" s="26">
        <v>-14.4</v>
      </c>
      <c r="AC42" s="26">
        <v>-12.8</v>
      </c>
      <c r="AD42" s="26">
        <v>-14.8</v>
      </c>
      <c r="AE42" s="26">
        <v>-52.3</v>
      </c>
      <c r="AF42" s="26">
        <v>-9.1</v>
      </c>
      <c r="AG42" s="26">
        <v>-12.7</v>
      </c>
      <c r="AH42" s="26">
        <v>-7.56</v>
      </c>
      <c r="AI42" s="153">
        <f t="shared" si="30"/>
        <v>-9.1400000000000023</v>
      </c>
      <c r="AJ42" s="153">
        <v>-38.5</v>
      </c>
    </row>
    <row r="43" spans="1:36" ht="13.5" customHeight="1" x14ac:dyDescent="0.25">
      <c r="A43" s="93" t="s">
        <v>162</v>
      </c>
      <c r="B43" s="100">
        <v>0</v>
      </c>
      <c r="C43" s="100">
        <v>0</v>
      </c>
      <c r="D43" s="100">
        <v>-4</v>
      </c>
      <c r="E43" s="100">
        <v>0</v>
      </c>
      <c r="F43" s="100">
        <f t="shared" si="28"/>
        <v>-4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f t="shared" si="29"/>
        <v>0</v>
      </c>
      <c r="AA43" s="26">
        <f>-3</f>
        <v>-3</v>
      </c>
      <c r="AB43" s="26">
        <v>0.3</v>
      </c>
      <c r="AC43" s="26">
        <v>0</v>
      </c>
      <c r="AD43" s="26">
        <v>0</v>
      </c>
      <c r="AE43" s="26">
        <v>-2.7</v>
      </c>
      <c r="AF43" s="26">
        <v>0</v>
      </c>
      <c r="AG43" s="26">
        <v>0</v>
      </c>
      <c r="AH43" s="26">
        <v>0</v>
      </c>
      <c r="AI43" s="28">
        <f t="shared" si="30"/>
        <v>0</v>
      </c>
      <c r="AJ43" s="28">
        <v>0</v>
      </c>
    </row>
    <row r="44" spans="1:36" s="54" customFormat="1" ht="13.5" customHeight="1" x14ac:dyDescent="0.2">
      <c r="A44" s="93" t="s">
        <v>163</v>
      </c>
      <c r="B44" s="100">
        <v>-182.8</v>
      </c>
      <c r="C44" s="100">
        <v>-35.1</v>
      </c>
      <c r="D44" s="100">
        <v>-182.5</v>
      </c>
      <c r="E44" s="100">
        <v>-21</v>
      </c>
      <c r="F44" s="100">
        <f t="shared" si="28"/>
        <v>-421.4</v>
      </c>
      <c r="G44" s="74">
        <v>-96.8</v>
      </c>
      <c r="H44" s="74">
        <v>-276.2</v>
      </c>
      <c r="I44" s="74">
        <v>-77.5</v>
      </c>
      <c r="J44" s="74">
        <v>-275.39999999999998</v>
      </c>
      <c r="K44" s="74">
        <v>-725.9</v>
      </c>
      <c r="L44" s="74">
        <v>-108.5</v>
      </c>
      <c r="M44" s="74">
        <v>-35.5</v>
      </c>
      <c r="N44" s="74">
        <v>-80.7</v>
      </c>
      <c r="O44" s="74">
        <v>-53.6</v>
      </c>
      <c r="P44" s="74">
        <v>-278.3</v>
      </c>
      <c r="Q44" s="26">
        <v>-152</v>
      </c>
      <c r="R44" s="26">
        <v>-354.9</v>
      </c>
      <c r="S44" s="26">
        <v>-34.4</v>
      </c>
      <c r="T44" s="26">
        <v>-595.20000000000005</v>
      </c>
      <c r="U44" s="26">
        <v>-1136.5</v>
      </c>
      <c r="V44" s="26">
        <v>-175.5</v>
      </c>
      <c r="W44" s="26">
        <v>-28.6</v>
      </c>
      <c r="X44" s="26">
        <v>-109.4</v>
      </c>
      <c r="Y44" s="26">
        <v>-53.5</v>
      </c>
      <c r="Z44" s="26">
        <f t="shared" si="29"/>
        <v>-367</v>
      </c>
      <c r="AA44" s="26">
        <v>-58</v>
      </c>
      <c r="AB44" s="26">
        <v>-88.1</v>
      </c>
      <c r="AC44" s="26">
        <v>-33.200000000000003</v>
      </c>
      <c r="AD44" s="26">
        <v>-125.70000000000002</v>
      </c>
      <c r="AE44" s="26">
        <v>-305</v>
      </c>
      <c r="AF44" s="26">
        <v>-55.9</v>
      </c>
      <c r="AG44" s="26">
        <f>-85.7+21.5</f>
        <v>-64.2</v>
      </c>
      <c r="AH44" s="26">
        <v>-33.200000000000003</v>
      </c>
      <c r="AI44" s="153">
        <f t="shared" si="30"/>
        <v>-28.799999999999976</v>
      </c>
      <c r="AJ44" s="153">
        <v>-182.1</v>
      </c>
    </row>
    <row r="45" spans="1:36" s="54" customFormat="1" ht="13.5" customHeight="1" x14ac:dyDescent="0.2">
      <c r="A45" s="165" t="s">
        <v>201</v>
      </c>
      <c r="B45" s="100"/>
      <c r="C45" s="100"/>
      <c r="D45" s="100"/>
      <c r="E45" s="100"/>
      <c r="F45" s="100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26"/>
      <c r="R45" s="26"/>
      <c r="S45" s="26"/>
      <c r="T45" s="26"/>
      <c r="U45" s="26"/>
      <c r="V45" s="26"/>
      <c r="W45" s="26"/>
      <c r="X45" s="26"/>
      <c r="Y45" s="26"/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-21.5</v>
      </c>
      <c r="AH45" s="26">
        <v>0</v>
      </c>
      <c r="AI45" s="28">
        <f t="shared" si="30"/>
        <v>-31.200000000000003</v>
      </c>
      <c r="AJ45" s="28">
        <v>-52.7</v>
      </c>
    </row>
    <row r="46" spans="1:36" s="54" customFormat="1" ht="13.5" customHeight="1" x14ac:dyDescent="0.25">
      <c r="A46" s="93" t="s">
        <v>164</v>
      </c>
      <c r="B46" s="100">
        <v>0</v>
      </c>
      <c r="C46" s="100">
        <v>0</v>
      </c>
      <c r="D46" s="100">
        <v>0</v>
      </c>
      <c r="E46" s="100">
        <v>0</v>
      </c>
      <c r="F46" s="100">
        <f t="shared" si="28"/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-2.6</v>
      </c>
      <c r="R46" s="26">
        <v>-2.5</v>
      </c>
      <c r="S46" s="26">
        <v>-2.6</v>
      </c>
      <c r="T46" s="26">
        <v>-2.6</v>
      </c>
      <c r="U46" s="26">
        <v>-10.3</v>
      </c>
      <c r="V46" s="26">
        <v>-1.4</v>
      </c>
      <c r="W46" s="26">
        <v>-1.5</v>
      </c>
      <c r="X46" s="26">
        <v>-1.6</v>
      </c>
      <c r="Y46" s="26">
        <v>-1.4</v>
      </c>
      <c r="Z46" s="26">
        <f t="shared" si="29"/>
        <v>-5.9</v>
      </c>
      <c r="AA46" s="26">
        <v>-1.6</v>
      </c>
      <c r="AB46" s="26">
        <v>-1.7</v>
      </c>
      <c r="AC46" s="26">
        <f>-1.6-6.8</f>
        <v>-8.4</v>
      </c>
      <c r="AD46" s="26">
        <v>-1.6999999999999997</v>
      </c>
      <c r="AE46" s="26">
        <v>-13.4</v>
      </c>
      <c r="AF46" s="26">
        <v>-1.6</v>
      </c>
      <c r="AG46" s="26">
        <v>-1.7</v>
      </c>
      <c r="AH46" s="26">
        <v>-1.9</v>
      </c>
      <c r="AI46" s="153">
        <f t="shared" si="30"/>
        <v>-2.0000000000000004</v>
      </c>
      <c r="AJ46" s="153">
        <v>-7.2</v>
      </c>
    </row>
    <row r="47" spans="1:36" ht="13.5" customHeight="1" x14ac:dyDescent="0.25">
      <c r="A47" s="93" t="s">
        <v>165</v>
      </c>
      <c r="B47" s="100">
        <v>0</v>
      </c>
      <c r="C47" s="100">
        <v>0</v>
      </c>
      <c r="D47" s="100">
        <v>0</v>
      </c>
      <c r="E47" s="100">
        <v>0</v>
      </c>
      <c r="F47" s="100">
        <f t="shared" si="28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-6.1</v>
      </c>
      <c r="X47" s="26">
        <v>-6.1</v>
      </c>
      <c r="Y47" s="26">
        <v>-6.4</v>
      </c>
      <c r="Z47" s="26">
        <f t="shared" si="29"/>
        <v>-18.600000000000001</v>
      </c>
      <c r="AA47" s="26">
        <v>-6.3</v>
      </c>
      <c r="AB47" s="26">
        <v>-6.3</v>
      </c>
      <c r="AC47" s="26">
        <v>-6.3</v>
      </c>
      <c r="AD47" s="26">
        <v>-6.3999999999999995</v>
      </c>
      <c r="AE47" s="26">
        <v>-25.3</v>
      </c>
      <c r="AF47" s="26">
        <v>-6.3</v>
      </c>
      <c r="AG47" s="26">
        <v>-6.4</v>
      </c>
      <c r="AH47" s="26">
        <v>-6.3</v>
      </c>
      <c r="AI47" s="153">
        <f t="shared" si="30"/>
        <v>-6.3</v>
      </c>
      <c r="AJ47" s="153">
        <v>-25.3</v>
      </c>
    </row>
    <row r="48" spans="1:36" ht="13.5" customHeight="1" x14ac:dyDescent="0.25">
      <c r="A48" s="103" t="s">
        <v>166</v>
      </c>
      <c r="B48" s="106">
        <f t="shared" ref="B48:X48" si="31">SUM(B38:B47)</f>
        <v>-45.200000000000017</v>
      </c>
      <c r="C48" s="106">
        <f t="shared" si="31"/>
        <v>42.199999999999996</v>
      </c>
      <c r="D48" s="106">
        <f t="shared" si="31"/>
        <v>9.1999999999999886</v>
      </c>
      <c r="E48" s="106">
        <f t="shared" si="31"/>
        <v>-8.8999999999999986</v>
      </c>
      <c r="F48" s="106">
        <f t="shared" si="31"/>
        <v>-2.6999999999999318</v>
      </c>
      <c r="G48" s="21">
        <f t="shared" si="31"/>
        <v>-19.299999999999997</v>
      </c>
      <c r="H48" s="21">
        <f t="shared" si="31"/>
        <v>-219.1</v>
      </c>
      <c r="I48" s="21">
        <f t="shared" si="31"/>
        <v>79</v>
      </c>
      <c r="J48" s="21">
        <f t="shared" si="31"/>
        <v>15.100000000000023</v>
      </c>
      <c r="K48" s="21">
        <f t="shared" si="31"/>
        <v>-144.29999999999995</v>
      </c>
      <c r="L48" s="21">
        <f t="shared" si="31"/>
        <v>-75</v>
      </c>
      <c r="M48" s="21">
        <f t="shared" si="31"/>
        <v>-23.4</v>
      </c>
      <c r="N48" s="21">
        <f t="shared" si="31"/>
        <v>7.9999999999999858</v>
      </c>
      <c r="O48" s="21">
        <f t="shared" si="31"/>
        <v>5.8999999999999986</v>
      </c>
      <c r="P48" s="21">
        <f t="shared" si="31"/>
        <v>-84.5</v>
      </c>
      <c r="Q48" s="21">
        <f t="shared" si="31"/>
        <v>-78.099999999999994</v>
      </c>
      <c r="R48" s="21">
        <f t="shared" si="31"/>
        <v>-53.599999999999966</v>
      </c>
      <c r="S48" s="21">
        <f t="shared" si="31"/>
        <v>-65.099999999999994</v>
      </c>
      <c r="T48" s="21">
        <f t="shared" si="31"/>
        <v>-78.700000000000017</v>
      </c>
      <c r="U48" s="21">
        <f t="shared" si="31"/>
        <v>-275.49999999999994</v>
      </c>
      <c r="V48" s="21">
        <f t="shared" si="31"/>
        <v>-57.70000000000001</v>
      </c>
      <c r="W48" s="21">
        <f t="shared" si="31"/>
        <v>-69.599999999999994</v>
      </c>
      <c r="X48" s="21">
        <f t="shared" si="31"/>
        <v>-136.1</v>
      </c>
      <c r="Y48" s="21">
        <f t="shared" ref="Y48:AC48" si="32">SUM(Y38:Y47)</f>
        <v>-84.9</v>
      </c>
      <c r="Z48" s="21">
        <f t="shared" si="32"/>
        <v>-348.3</v>
      </c>
      <c r="AA48" s="21">
        <f t="shared" si="32"/>
        <v>85.2</v>
      </c>
      <c r="AB48" s="21">
        <f t="shared" si="32"/>
        <v>-115.69999999999999</v>
      </c>
      <c r="AC48" s="21">
        <f t="shared" si="32"/>
        <v>-43.6</v>
      </c>
      <c r="AD48" s="26">
        <v>21.500000000000014</v>
      </c>
      <c r="AE48" s="21">
        <f t="shared" ref="AE48:AF48" si="33">SUM(AE38:AE47)</f>
        <v>-52.59999999999998</v>
      </c>
      <c r="AF48" s="160">
        <f t="shared" si="33"/>
        <v>3.6000000000000076</v>
      </c>
      <c r="AG48" s="160">
        <f t="shared" ref="AG48:AH48" si="34">SUM(AG38:AG47)</f>
        <v>-7.3000000000000034</v>
      </c>
      <c r="AH48" s="160">
        <f t="shared" si="34"/>
        <v>63.039999999999992</v>
      </c>
      <c r="AI48" s="159">
        <f t="shared" ref="AI48:AJ48" si="35">SUM(AI38:AI47)</f>
        <v>-51.739999999999988</v>
      </c>
      <c r="AJ48" s="159">
        <f t="shared" si="35"/>
        <v>7.5999999999999766</v>
      </c>
    </row>
    <row r="49" spans="1:36" ht="13.5" customHeight="1" x14ac:dyDescent="0.25">
      <c r="A49" s="107"/>
      <c r="B49" s="90"/>
      <c r="C49" s="90"/>
      <c r="D49" s="90"/>
      <c r="E49" s="90"/>
      <c r="F49" s="9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161"/>
      <c r="AG49" s="161"/>
      <c r="AH49" s="161"/>
      <c r="AI49" s="162"/>
      <c r="AJ49" s="162"/>
    </row>
    <row r="50" spans="1:36" ht="13.5" customHeight="1" x14ac:dyDescent="0.25">
      <c r="A50" s="108" t="s">
        <v>167</v>
      </c>
      <c r="B50" s="105">
        <f t="shared" ref="B50:AC50" si="36">+B48+B36+B24</f>
        <v>-22.900000000000048</v>
      </c>
      <c r="C50" s="105">
        <f t="shared" si="36"/>
        <v>21.699999999999989</v>
      </c>
      <c r="D50" s="105">
        <f t="shared" si="36"/>
        <v>-40.200000000000003</v>
      </c>
      <c r="E50" s="105">
        <f t="shared" si="36"/>
        <v>-17.600000000000009</v>
      </c>
      <c r="F50" s="105">
        <f t="shared" si="36"/>
        <v>-59</v>
      </c>
      <c r="G50" s="33">
        <f t="shared" si="36"/>
        <v>329.5</v>
      </c>
      <c r="H50" s="33">
        <f t="shared" si="36"/>
        <v>-230.09999999999997</v>
      </c>
      <c r="I50" s="33">
        <f t="shared" si="36"/>
        <v>-0.4000000000000199</v>
      </c>
      <c r="J50" s="33">
        <f t="shared" si="36"/>
        <v>-3.0999999999999801</v>
      </c>
      <c r="K50" s="33">
        <f t="shared" si="36"/>
        <v>38.600000000000136</v>
      </c>
      <c r="L50" s="33">
        <f t="shared" si="36"/>
        <v>17.199999999999989</v>
      </c>
      <c r="M50" s="33">
        <f t="shared" si="36"/>
        <v>-17.700000000000017</v>
      </c>
      <c r="N50" s="33">
        <f t="shared" si="36"/>
        <v>0.39999999999996305</v>
      </c>
      <c r="O50" s="33">
        <f t="shared" si="36"/>
        <v>-3.3000000000000256</v>
      </c>
      <c r="P50" s="33">
        <f t="shared" si="36"/>
        <v>-3.4000000000000909</v>
      </c>
      <c r="Q50" s="33">
        <f t="shared" si="36"/>
        <v>34.900000000000006</v>
      </c>
      <c r="R50" s="33">
        <f t="shared" si="36"/>
        <v>88.200000000000045</v>
      </c>
      <c r="S50" s="33">
        <f t="shared" si="36"/>
        <v>-5.7000000000000171</v>
      </c>
      <c r="T50" s="33">
        <f t="shared" si="36"/>
        <v>-9.3000000000000398</v>
      </c>
      <c r="U50" s="33">
        <f t="shared" si="36"/>
        <v>108.10000000000002</v>
      </c>
      <c r="V50" s="33">
        <f t="shared" si="36"/>
        <v>-78.400000000000006</v>
      </c>
      <c r="W50" s="33">
        <f t="shared" si="36"/>
        <v>34.200000000000017</v>
      </c>
      <c r="X50" s="33">
        <f t="shared" si="36"/>
        <v>-64.299999999999983</v>
      </c>
      <c r="Y50" s="33">
        <f t="shared" si="36"/>
        <v>-2.1000000000000369</v>
      </c>
      <c r="Z50" s="33">
        <f t="shared" si="36"/>
        <v>-110.59999999999991</v>
      </c>
      <c r="AA50" s="33">
        <f t="shared" si="36"/>
        <v>70.099999999999994</v>
      </c>
      <c r="AB50" s="33">
        <f t="shared" si="36"/>
        <v>-7.0999999999999943</v>
      </c>
      <c r="AC50" s="33">
        <f t="shared" si="36"/>
        <v>40.800000000000011</v>
      </c>
      <c r="AD50" s="33">
        <f t="shared" ref="AD50:AE50" si="37">+AD48+AD36+AD24</f>
        <v>30.799999999999997</v>
      </c>
      <c r="AE50" s="33">
        <f t="shared" si="37"/>
        <v>134.60000000000014</v>
      </c>
      <c r="AF50" s="158">
        <f t="shared" ref="AF50:AG50" si="38">+AF48+AF36+AF24</f>
        <v>-6.6999999999999886</v>
      </c>
      <c r="AG50" s="158">
        <f t="shared" si="38"/>
        <v>-16</v>
      </c>
      <c r="AH50" s="158">
        <f t="shared" ref="AH50:AJ50" si="39">+AH48+AH36+AH24</f>
        <v>26.239999999999952</v>
      </c>
      <c r="AI50" s="159">
        <f>+AI48+AI36+AI24</f>
        <v>-47.440000000000026</v>
      </c>
      <c r="AJ50" s="159">
        <f t="shared" si="39"/>
        <v>-43.899999999999977</v>
      </c>
    </row>
    <row r="51" spans="1:36" ht="13.5" customHeight="1" x14ac:dyDescent="0.25">
      <c r="A51" s="107"/>
      <c r="B51" s="89"/>
      <c r="C51" s="89"/>
      <c r="D51" s="89"/>
      <c r="E51" s="89"/>
      <c r="F51" s="89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156"/>
      <c r="AG51" s="156"/>
      <c r="AH51" s="156"/>
      <c r="AI51" s="157"/>
      <c r="AJ51" s="157"/>
    </row>
    <row r="52" spans="1:36" ht="13.5" customHeight="1" x14ac:dyDescent="0.25">
      <c r="A52" s="93" t="s">
        <v>168</v>
      </c>
      <c r="B52" s="91">
        <v>121.8</v>
      </c>
      <c r="C52" s="91">
        <f>+B53</f>
        <v>98.899999999999949</v>
      </c>
      <c r="D52" s="91">
        <f t="shared" ref="D52:E52" si="40">+C53</f>
        <v>120.59999999999994</v>
      </c>
      <c r="E52" s="91">
        <f t="shared" si="40"/>
        <v>80.399999999999935</v>
      </c>
      <c r="F52" s="91">
        <v>121.8</v>
      </c>
      <c r="G52" s="71">
        <v>106.9</v>
      </c>
      <c r="H52" s="71">
        <v>379.1</v>
      </c>
      <c r="I52" s="71">
        <v>149</v>
      </c>
      <c r="J52" s="71">
        <v>148.6</v>
      </c>
      <c r="K52" s="71">
        <v>106.9</v>
      </c>
      <c r="L52" s="71">
        <v>145.5</v>
      </c>
      <c r="M52" s="71">
        <v>162.69999999999999</v>
      </c>
      <c r="N52" s="71">
        <v>145</v>
      </c>
      <c r="O52" s="71">
        <v>145.4</v>
      </c>
      <c r="P52" s="71">
        <v>145.5</v>
      </c>
      <c r="Q52" s="71">
        <v>142.1</v>
      </c>
      <c r="R52" s="71">
        <v>177</v>
      </c>
      <c r="S52" s="71">
        <v>265.2</v>
      </c>
      <c r="T52" s="71">
        <v>259.5</v>
      </c>
      <c r="U52" s="71">
        <v>142.1</v>
      </c>
      <c r="V52" s="71">
        <v>250.2</v>
      </c>
      <c r="W52" s="71">
        <f>+V53</f>
        <v>171.79999999999998</v>
      </c>
      <c r="X52" s="71">
        <v>206</v>
      </c>
      <c r="Y52" s="71">
        <v>141.69999999999999</v>
      </c>
      <c r="Z52" s="71">
        <v>250.2</v>
      </c>
      <c r="AA52" s="71">
        <v>139.6</v>
      </c>
      <c r="AB52" s="71">
        <f>+AA53</f>
        <v>209.7</v>
      </c>
      <c r="AC52" s="71">
        <f>+AB53</f>
        <v>202.6</v>
      </c>
      <c r="AD52" s="71">
        <f>+AC53</f>
        <v>243.4</v>
      </c>
      <c r="AE52" s="71">
        <f>+Z53</f>
        <v>139.60000000000008</v>
      </c>
      <c r="AF52" s="163">
        <f>+AE53</f>
        <v>274.20000000000022</v>
      </c>
      <c r="AG52" s="163">
        <f>+AF53</f>
        <v>267.50000000000023</v>
      </c>
      <c r="AH52" s="163">
        <f>+AG53</f>
        <v>251.50000000000023</v>
      </c>
      <c r="AI52" s="164">
        <f>AH53</f>
        <v>277.74000000000018</v>
      </c>
      <c r="AJ52" s="164">
        <f>AE53</f>
        <v>274.20000000000022</v>
      </c>
    </row>
    <row r="53" spans="1:36" ht="13.5" customHeight="1" x14ac:dyDescent="0.25">
      <c r="A53" s="103" t="s">
        <v>169</v>
      </c>
      <c r="B53" s="105">
        <f t="shared" ref="B53:D53" si="41">SUM(B50:B52)</f>
        <v>98.899999999999949</v>
      </c>
      <c r="C53" s="105">
        <f t="shared" si="41"/>
        <v>120.59999999999994</v>
      </c>
      <c r="D53" s="105">
        <f t="shared" si="41"/>
        <v>80.399999999999935</v>
      </c>
      <c r="E53" s="105">
        <f t="shared" ref="E53:AC53" si="42">SUM(E50:E52)</f>
        <v>62.799999999999926</v>
      </c>
      <c r="F53" s="105">
        <f t="shared" si="42"/>
        <v>62.8</v>
      </c>
      <c r="G53" s="33">
        <f t="shared" si="42"/>
        <v>436.4</v>
      </c>
      <c r="H53" s="33">
        <f t="shared" si="42"/>
        <v>149.00000000000006</v>
      </c>
      <c r="I53" s="33">
        <f t="shared" si="42"/>
        <v>148.59999999999997</v>
      </c>
      <c r="J53" s="33">
        <f t="shared" si="42"/>
        <v>145.5</v>
      </c>
      <c r="K53" s="33">
        <f t="shared" si="42"/>
        <v>145.50000000000014</v>
      </c>
      <c r="L53" s="33">
        <f t="shared" si="42"/>
        <v>162.69999999999999</v>
      </c>
      <c r="M53" s="33">
        <f t="shared" si="42"/>
        <v>144.99999999999997</v>
      </c>
      <c r="N53" s="33">
        <f t="shared" si="42"/>
        <v>145.39999999999998</v>
      </c>
      <c r="O53" s="33">
        <f t="shared" si="42"/>
        <v>142.09999999999997</v>
      </c>
      <c r="P53" s="33">
        <f t="shared" si="42"/>
        <v>142.09999999999991</v>
      </c>
      <c r="Q53" s="33">
        <f t="shared" si="42"/>
        <v>177</v>
      </c>
      <c r="R53" s="33">
        <f t="shared" si="42"/>
        <v>265.20000000000005</v>
      </c>
      <c r="S53" s="33">
        <f t="shared" si="42"/>
        <v>259.5</v>
      </c>
      <c r="T53" s="33">
        <f t="shared" si="42"/>
        <v>250.19999999999996</v>
      </c>
      <c r="U53" s="33">
        <f t="shared" si="42"/>
        <v>250.20000000000002</v>
      </c>
      <c r="V53" s="33">
        <f t="shared" si="42"/>
        <v>171.79999999999998</v>
      </c>
      <c r="W53" s="33">
        <f t="shared" si="42"/>
        <v>206</v>
      </c>
      <c r="X53" s="33">
        <f t="shared" si="42"/>
        <v>141.70000000000002</v>
      </c>
      <c r="Y53" s="33">
        <f t="shared" si="42"/>
        <v>139.59999999999997</v>
      </c>
      <c r="Z53" s="33">
        <f t="shared" si="42"/>
        <v>139.60000000000008</v>
      </c>
      <c r="AA53" s="33">
        <f t="shared" si="42"/>
        <v>209.7</v>
      </c>
      <c r="AB53" s="33">
        <f t="shared" si="42"/>
        <v>202.6</v>
      </c>
      <c r="AC53" s="33">
        <f t="shared" si="42"/>
        <v>243.4</v>
      </c>
      <c r="AD53" s="33">
        <f t="shared" ref="AD53:AE53" si="43">SUM(AD50:AD52)</f>
        <v>274.2</v>
      </c>
      <c r="AE53" s="33">
        <f t="shared" si="43"/>
        <v>274.20000000000022</v>
      </c>
      <c r="AF53" s="158">
        <f t="shared" ref="AF53:AG53" si="44">SUM(AF50:AF52)</f>
        <v>267.50000000000023</v>
      </c>
      <c r="AG53" s="158">
        <f t="shared" si="44"/>
        <v>251.50000000000023</v>
      </c>
      <c r="AH53" s="158">
        <f t="shared" ref="AH53:AJ53" si="45">SUM(AH50:AH52)</f>
        <v>277.74000000000018</v>
      </c>
      <c r="AI53" s="159">
        <f>SUM(AI50:AI52)</f>
        <v>230.30000000000015</v>
      </c>
      <c r="AJ53" s="159">
        <f t="shared" si="45"/>
        <v>230.30000000000024</v>
      </c>
    </row>
    <row r="54" spans="1:36" ht="13.5" customHeight="1" x14ac:dyDescent="0.25">
      <c r="O54" s="55"/>
      <c r="P54" s="55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3.5" customHeight="1" x14ac:dyDescent="0.2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36" ht="13.5" customHeight="1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</sheetData>
  <pageMargins left="0.7" right="0.7" top="0.75" bottom="0.75" header="0.3" footer="0.3"/>
  <pageSetup paperSize="9"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K18"/>
  <sheetViews>
    <sheetView showGridLines="0" zoomScaleNormal="100" workbookViewId="0">
      <selection activeCell="AJ4" sqref="AJ4"/>
    </sheetView>
  </sheetViews>
  <sheetFormatPr defaultColWidth="8.85546875" defaultRowHeight="13.5" customHeight="1" x14ac:dyDescent="0.25"/>
  <cols>
    <col min="1" max="1" width="36.42578125" style="40" bestFit="1" customWidth="1"/>
    <col min="2" max="21" width="10.85546875" style="40" hidden="1" customWidth="1"/>
    <col min="22" max="36" width="10.85546875" style="40" customWidth="1"/>
    <col min="37" max="16384" width="8.85546875" style="40"/>
  </cols>
  <sheetData>
    <row r="2" spans="1:37" ht="13.5" customHeight="1" x14ac:dyDescent="0.25">
      <c r="A2" s="99"/>
      <c r="B2" s="95" t="s">
        <v>0</v>
      </c>
      <c r="C2" s="95" t="s">
        <v>1</v>
      </c>
      <c r="D2" s="95" t="s">
        <v>2</v>
      </c>
      <c r="E2" s="95" t="s">
        <v>3</v>
      </c>
      <c r="F2" s="95" t="s">
        <v>4</v>
      </c>
      <c r="G2" s="95" t="s">
        <v>110</v>
      </c>
      <c r="H2" s="95" t="s">
        <v>111</v>
      </c>
      <c r="I2" s="95" t="s">
        <v>112</v>
      </c>
      <c r="J2" s="95" t="s">
        <v>113</v>
      </c>
      <c r="K2" s="95" t="s">
        <v>114</v>
      </c>
      <c r="L2" s="95" t="s">
        <v>115</v>
      </c>
      <c r="M2" s="95" t="s">
        <v>116</v>
      </c>
      <c r="N2" s="97" t="s">
        <v>117</v>
      </c>
      <c r="O2" s="97" t="s">
        <v>118</v>
      </c>
      <c r="P2" s="97" t="s">
        <v>119</v>
      </c>
      <c r="Q2" s="97" t="s">
        <v>120</v>
      </c>
      <c r="R2" s="97" t="s">
        <v>121</v>
      </c>
      <c r="S2" s="97" t="s">
        <v>122</v>
      </c>
      <c r="T2" s="97" t="s">
        <v>123</v>
      </c>
      <c r="U2" s="97" t="s">
        <v>124</v>
      </c>
      <c r="V2" s="97" t="s">
        <v>20</v>
      </c>
      <c r="W2" s="97" t="s">
        <v>21</v>
      </c>
      <c r="X2" s="97" t="s">
        <v>22</v>
      </c>
      <c r="Y2" s="97" t="s">
        <v>23</v>
      </c>
      <c r="Z2" s="97" t="s">
        <v>24</v>
      </c>
      <c r="AA2" s="97" t="s">
        <v>25</v>
      </c>
      <c r="AB2" s="97" t="s">
        <v>26</v>
      </c>
      <c r="AC2" s="97" t="s">
        <v>27</v>
      </c>
      <c r="AD2" s="97" t="s">
        <v>28</v>
      </c>
      <c r="AE2" s="97" t="s">
        <v>29</v>
      </c>
      <c r="AF2" s="97" t="s">
        <v>30</v>
      </c>
      <c r="AG2" s="97" t="s">
        <v>31</v>
      </c>
      <c r="AH2" s="97" t="s">
        <v>32</v>
      </c>
      <c r="AI2" s="97" t="s">
        <v>33</v>
      </c>
      <c r="AJ2" s="97" t="s">
        <v>34</v>
      </c>
    </row>
    <row r="3" spans="1:37" ht="13.5" customHeight="1" x14ac:dyDescent="0.25">
      <c r="A3" s="59" t="s">
        <v>170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137">
        <v>0.49668560606060613</v>
      </c>
      <c r="AJ3" s="137">
        <v>0.44658312879472933</v>
      </c>
    </row>
    <row r="4" spans="1:37" ht="13.5" customHeight="1" x14ac:dyDescent="0.25">
      <c r="A4" s="59" t="s">
        <v>171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137">
        <v>0.32900000000000001</v>
      </c>
      <c r="AJ4" s="137">
        <v>0.32900000000000001</v>
      </c>
      <c r="AK4" s="169"/>
    </row>
    <row r="5" spans="1:37" ht="13.5" customHeight="1" x14ac:dyDescent="0.25">
      <c r="A5" s="59" t="s">
        <v>172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137">
        <v>0.1507810731265565</v>
      </c>
      <c r="AJ5" s="137">
        <v>8.9838077569489305E-2</v>
      </c>
    </row>
    <row r="6" spans="1:37" ht="13.5" customHeight="1" x14ac:dyDescent="0.25">
      <c r="A6" s="59" t="s">
        <v>173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137">
        <v>7.5732190538585084E-2</v>
      </c>
      <c r="AJ6" s="137">
        <v>5.7381448675878625E-2</v>
      </c>
    </row>
    <row r="7" spans="1:37" ht="13.5" customHeight="1" x14ac:dyDescent="0.25">
      <c r="A7" s="59" t="s">
        <v>174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150">
        <v>497.4</v>
      </c>
      <c r="AJ7" s="150">
        <v>497.4</v>
      </c>
    </row>
    <row r="8" spans="1:37" ht="13.5" customHeight="1" x14ac:dyDescent="0.25">
      <c r="A8" s="59" t="s">
        <v>175</v>
      </c>
      <c r="B8" s="84">
        <v>0.18</v>
      </c>
      <c r="C8" s="84">
        <v>0.16</v>
      </c>
      <c r="D8" s="84">
        <v>0.54</v>
      </c>
      <c r="E8" s="84">
        <v>0.42</v>
      </c>
      <c r="F8" s="84">
        <v>4.29</v>
      </c>
      <c r="G8" s="84">
        <v>1.87</v>
      </c>
      <c r="H8" s="84">
        <v>0.56999999999999995</v>
      </c>
      <c r="I8" s="84">
        <v>0.52</v>
      </c>
      <c r="J8" s="84">
        <v>0.6</v>
      </c>
      <c r="K8" s="84">
        <v>3.57</v>
      </c>
      <c r="L8" s="84">
        <v>1.01</v>
      </c>
      <c r="M8" s="84">
        <v>0.56999999999999995</v>
      </c>
      <c r="N8" s="84">
        <v>0.53</v>
      </c>
      <c r="O8" s="84">
        <v>0.23</v>
      </c>
      <c r="P8" s="84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4">
        <v>0.49</v>
      </c>
      <c r="Z8" s="84">
        <v>2.09</v>
      </c>
      <c r="AA8" s="84">
        <v>0.38</v>
      </c>
      <c r="AB8" s="84">
        <v>0.72</v>
      </c>
      <c r="AC8" s="84">
        <v>0.85</v>
      </c>
      <c r="AD8" s="84">
        <v>0.8</v>
      </c>
      <c r="AE8" s="84">
        <v>2.76</v>
      </c>
      <c r="AF8" s="84">
        <v>0.8</v>
      </c>
      <c r="AG8" s="84">
        <v>0.73</v>
      </c>
      <c r="AH8" s="84">
        <v>1.04</v>
      </c>
      <c r="AI8" s="138">
        <v>0.94400667141301253</v>
      </c>
      <c r="AJ8" s="138">
        <v>3.5154246148496036</v>
      </c>
    </row>
    <row r="9" spans="1:37" ht="13.5" customHeight="1" x14ac:dyDescent="0.25">
      <c r="A9" s="59" t="s">
        <v>176</v>
      </c>
      <c r="B9" s="83">
        <v>0</v>
      </c>
      <c r="C9" s="84">
        <v>-0.01</v>
      </c>
      <c r="D9" s="83">
        <v>-0.08</v>
      </c>
      <c r="E9" s="84">
        <v>-0.62</v>
      </c>
      <c r="F9" s="84">
        <v>-1.47</v>
      </c>
      <c r="G9" s="84">
        <v>-0.08</v>
      </c>
      <c r="H9" s="84">
        <v>0.03</v>
      </c>
      <c r="I9" s="84">
        <v>0.02</v>
      </c>
      <c r="J9" s="84">
        <v>0.25</v>
      </c>
      <c r="K9" s="84">
        <v>0.22</v>
      </c>
      <c r="L9" s="84">
        <v>0.09</v>
      </c>
      <c r="M9" s="84">
        <v>-0.05</v>
      </c>
      <c r="N9" s="84">
        <v>7.0000000000000007E-2</v>
      </c>
      <c r="O9" s="84">
        <v>0.05</v>
      </c>
      <c r="P9" s="84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4">
        <v>-1.49</v>
      </c>
      <c r="W9" s="84">
        <v>0.15</v>
      </c>
      <c r="X9" s="84">
        <v>7.0000000000000007E-2</v>
      </c>
      <c r="Y9" s="84">
        <v>-0.25</v>
      </c>
      <c r="Z9" s="84">
        <v>-1.56</v>
      </c>
      <c r="AA9" s="84">
        <v>0.53</v>
      </c>
      <c r="AB9" s="84">
        <v>0.03</v>
      </c>
      <c r="AC9" s="84">
        <v>0.03</v>
      </c>
      <c r="AD9" s="84">
        <v>-0.25</v>
      </c>
      <c r="AE9" s="84">
        <v>0.35</v>
      </c>
      <c r="AF9" s="84">
        <v>0.25993435507186652</v>
      </c>
      <c r="AG9" s="84">
        <v>7.0000000000000007E-2</v>
      </c>
      <c r="AH9" s="84">
        <v>0.17</v>
      </c>
      <c r="AI9" s="138">
        <v>0.22232683135934111</v>
      </c>
      <c r="AJ9" s="138">
        <v>0.71730820963449116</v>
      </c>
    </row>
    <row r="10" spans="1:37" ht="13.5" customHeight="1" x14ac:dyDescent="0.25">
      <c r="A10" s="59" t="s">
        <v>177</v>
      </c>
      <c r="B10" s="83">
        <v>0</v>
      </c>
      <c r="C10" s="84">
        <v>-0.01</v>
      </c>
      <c r="D10" s="83">
        <v>-0.08</v>
      </c>
      <c r="E10" s="84">
        <v>-0.62</v>
      </c>
      <c r="F10" s="84">
        <v>-1.47</v>
      </c>
      <c r="G10" s="84">
        <v>-0.08</v>
      </c>
      <c r="H10" s="84">
        <v>0.03</v>
      </c>
      <c r="I10" s="84">
        <v>0.02</v>
      </c>
      <c r="J10" s="84">
        <v>0.25</v>
      </c>
      <c r="K10" s="84">
        <v>0.22</v>
      </c>
      <c r="L10" s="84">
        <v>0.09</v>
      </c>
      <c r="M10" s="84">
        <v>-0.05</v>
      </c>
      <c r="N10" s="84">
        <v>7.0000000000000007E-2</v>
      </c>
      <c r="O10" s="84">
        <v>0.05</v>
      </c>
      <c r="P10" s="84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4">
        <f>+V9</f>
        <v>-1.49</v>
      </c>
      <c r="W10" s="84">
        <v>0.14000000000000001</v>
      </c>
      <c r="X10" s="84">
        <v>7.0000000000000007E-2</v>
      </c>
      <c r="Y10" s="84">
        <f>+Y9</f>
        <v>-0.25</v>
      </c>
      <c r="Z10" s="84">
        <f>+Z9</f>
        <v>-1.56</v>
      </c>
      <c r="AA10" s="84">
        <v>0.46</v>
      </c>
      <c r="AB10" s="84">
        <v>0.03</v>
      </c>
      <c r="AC10" s="84">
        <v>0.03</v>
      </c>
      <c r="AD10" s="84">
        <f>+AD9</f>
        <v>-0.25</v>
      </c>
      <c r="AE10" s="84">
        <v>0.33</v>
      </c>
      <c r="AF10" s="84">
        <v>0.22973756318455849</v>
      </c>
      <c r="AG10" s="84">
        <v>7.0000000000000007E-2</v>
      </c>
      <c r="AH10" s="84">
        <v>0.15</v>
      </c>
      <c r="AI10" s="138">
        <v>0.20028864168286331</v>
      </c>
      <c r="AJ10" s="138">
        <v>0.6592348285347337</v>
      </c>
    </row>
    <row r="11" spans="1:37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139"/>
      <c r="AJ11" s="139"/>
    </row>
    <row r="12" spans="1:37" ht="13.5" customHeight="1" x14ac:dyDescent="0.25">
      <c r="A12" s="59" t="s">
        <v>178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140">
        <f>+AH12</f>
        <v>180.79978600000001</v>
      </c>
      <c r="AJ12" s="140">
        <f>+AI12</f>
        <v>180.79978600000001</v>
      </c>
    </row>
    <row r="13" spans="1:37" ht="13.5" customHeight="1" x14ac:dyDescent="0.25">
      <c r="A13" s="59" t="s">
        <v>179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140">
        <v>24.86</v>
      </c>
      <c r="AJ13" s="140">
        <v>24.86</v>
      </c>
    </row>
    <row r="14" spans="1:37" ht="13.5" customHeight="1" x14ac:dyDescent="0.25">
      <c r="A14" s="59" t="s">
        <v>180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141">
        <v>4495.0579913800002</v>
      </c>
      <c r="AJ14" s="141">
        <v>4495.0579913800002</v>
      </c>
    </row>
    <row r="15" spans="1:37" ht="13.5" customHeight="1" x14ac:dyDescent="0.25">
      <c r="A15" s="59" t="s">
        <v>181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141">
        <v>459.62866973458779</v>
      </c>
      <c r="AJ15" s="141">
        <v>459.62866973458779</v>
      </c>
    </row>
    <row r="16" spans="1:37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1" ht="13.5" customHeight="1" x14ac:dyDescent="0.25">
      <c r="A18" s="62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pageSetUpPr fitToPage="1"/>
  </sheetPr>
  <dimension ref="A2:AJ30"/>
  <sheetViews>
    <sheetView showGridLines="0" workbookViewId="0">
      <selection activeCell="AJ12" sqref="AJ12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25" width="10.85546875" hidden="1" customWidth="1"/>
    <col min="26" max="36" width="10.85546875" customWidth="1"/>
  </cols>
  <sheetData>
    <row r="2" spans="1:36" ht="13.5" customHeight="1" x14ac:dyDescent="0.25">
      <c r="A2" s="94"/>
      <c r="B2" s="95" t="s">
        <v>0</v>
      </c>
      <c r="C2" s="95" t="s">
        <v>1</v>
      </c>
      <c r="D2" s="95" t="s">
        <v>2</v>
      </c>
      <c r="E2" s="95" t="s">
        <v>3</v>
      </c>
      <c r="F2" s="95" t="s">
        <v>4</v>
      </c>
      <c r="G2" s="95" t="s">
        <v>110</v>
      </c>
      <c r="H2" s="95" t="s">
        <v>111</v>
      </c>
      <c r="I2" s="95" t="s">
        <v>112</v>
      </c>
      <c r="J2" s="95" t="s">
        <v>113</v>
      </c>
      <c r="K2" s="95" t="s">
        <v>114</v>
      </c>
      <c r="L2" s="95" t="s">
        <v>115</v>
      </c>
      <c r="M2" s="95" t="s">
        <v>116</v>
      </c>
      <c r="N2" s="95" t="s">
        <v>117</v>
      </c>
      <c r="O2" s="95" t="s">
        <v>118</v>
      </c>
      <c r="P2" s="95" t="s">
        <v>119</v>
      </c>
      <c r="Q2" s="95" t="s">
        <v>120</v>
      </c>
      <c r="R2" s="95" t="s">
        <v>121</v>
      </c>
      <c r="S2" s="95" t="s">
        <v>122</v>
      </c>
      <c r="T2" s="95" t="s">
        <v>123</v>
      </c>
      <c r="U2" s="95" t="s">
        <v>124</v>
      </c>
      <c r="V2" s="95" t="s">
        <v>20</v>
      </c>
      <c r="W2" s="95" t="s">
        <v>21</v>
      </c>
      <c r="X2" s="95" t="s">
        <v>22</v>
      </c>
      <c r="Y2" s="95" t="s">
        <v>23</v>
      </c>
      <c r="Z2" s="95" t="s">
        <v>24</v>
      </c>
      <c r="AA2" s="95" t="s">
        <v>25</v>
      </c>
      <c r="AB2" s="95" t="s">
        <v>26</v>
      </c>
      <c r="AC2" s="95" t="s">
        <v>27</v>
      </c>
      <c r="AD2" s="95" t="s">
        <v>28</v>
      </c>
      <c r="AE2" s="95" t="s">
        <v>29</v>
      </c>
      <c r="AF2" s="95" t="s">
        <v>30</v>
      </c>
      <c r="AG2" s="95" t="s">
        <v>31</v>
      </c>
      <c r="AH2" s="95" t="s">
        <v>32</v>
      </c>
      <c r="AI2" s="95" t="s">
        <v>33</v>
      </c>
      <c r="AJ2" s="95" t="s">
        <v>34</v>
      </c>
    </row>
    <row r="3" spans="1:36" ht="13.5" customHeight="1" x14ac:dyDescent="0.25">
      <c r="A3" s="11" t="s">
        <v>182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3">
        <v>60.8</v>
      </c>
      <c r="AJ3" s="13">
        <f>SUM(AF3:AI3)</f>
        <v>171.7</v>
      </c>
    </row>
    <row r="4" spans="1:36" ht="13.5" customHeight="1" x14ac:dyDescent="0.25">
      <c r="A4" s="14" t="s">
        <v>183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3">
        <v>147.5</v>
      </c>
      <c r="AJ4" s="13">
        <f t="shared" ref="AJ4:AJ5" si="4">SUM(AF4:AI4)</f>
        <v>557.29999999999995</v>
      </c>
    </row>
    <row r="5" spans="1:36" ht="13.5" customHeight="1" x14ac:dyDescent="0.25">
      <c r="A5" s="14" t="s">
        <v>184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3">
        <v>2.9</v>
      </c>
      <c r="AJ5" s="13">
        <f t="shared" si="4"/>
        <v>45.1</v>
      </c>
    </row>
    <row r="6" spans="1:36" ht="13.5" customHeight="1" x14ac:dyDescent="0.25">
      <c r="A6" s="17" t="s">
        <v>185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9">
        <f t="shared" ref="AI6" si="17">SUM(AI3:AI5)</f>
        <v>211.20000000000002</v>
      </c>
      <c r="AJ6" s="19">
        <f>SUM(AJ3:AJ5)</f>
        <v>774.1</v>
      </c>
    </row>
    <row r="8" spans="1:36" ht="13.5" customHeight="1" x14ac:dyDescent="0.25">
      <c r="A8" s="94"/>
      <c r="B8" s="95" t="s">
        <v>0</v>
      </c>
      <c r="C8" s="95" t="s">
        <v>1</v>
      </c>
      <c r="D8" s="95" t="s">
        <v>2</v>
      </c>
      <c r="E8" s="95" t="s">
        <v>3</v>
      </c>
      <c r="F8" s="95" t="s">
        <v>4</v>
      </c>
      <c r="G8" s="95" t="s">
        <v>110</v>
      </c>
      <c r="H8" s="95" t="s">
        <v>111</v>
      </c>
      <c r="I8" s="95" t="s">
        <v>112</v>
      </c>
      <c r="J8" s="95" t="s">
        <v>113</v>
      </c>
      <c r="K8" s="95" t="s">
        <v>114</v>
      </c>
      <c r="L8" s="95" t="s">
        <v>115</v>
      </c>
      <c r="M8" s="95" t="s">
        <v>116</v>
      </c>
      <c r="N8" s="95" t="s">
        <v>117</v>
      </c>
      <c r="O8" s="95" t="s">
        <v>118</v>
      </c>
      <c r="P8" s="95" t="s">
        <v>119</v>
      </c>
      <c r="Q8" s="95" t="s">
        <v>120</v>
      </c>
      <c r="R8" s="95" t="s">
        <v>121</v>
      </c>
      <c r="S8" s="95" t="str">
        <f t="shared" ref="S8:X8" si="18">+S2</f>
        <v>Q3 2019</v>
      </c>
      <c r="T8" s="95" t="str">
        <f t="shared" si="18"/>
        <v>Q4 2019</v>
      </c>
      <c r="U8" s="95" t="str">
        <f t="shared" si="18"/>
        <v>FY 2019</v>
      </c>
      <c r="V8" s="95" t="str">
        <f t="shared" si="18"/>
        <v>Q1 2020</v>
      </c>
      <c r="W8" s="95" t="str">
        <f t="shared" si="18"/>
        <v>Q2 2020</v>
      </c>
      <c r="X8" s="95" t="str">
        <f t="shared" si="18"/>
        <v>Q3 2020</v>
      </c>
      <c r="Y8" s="95" t="str">
        <f t="shared" ref="Y8:Z8" si="19">+Y2</f>
        <v>Q4 2020</v>
      </c>
      <c r="Z8" s="95" t="str">
        <f t="shared" si="19"/>
        <v>FY 2020</v>
      </c>
      <c r="AA8" s="95" t="str">
        <f t="shared" ref="AA8:AB8" si="20">+AA2</f>
        <v>Q1 2021</v>
      </c>
      <c r="AB8" s="95" t="str">
        <f t="shared" si="20"/>
        <v>Q2 2021</v>
      </c>
      <c r="AC8" s="95" t="str">
        <f t="shared" ref="AC8:AD8" si="21">+AC2</f>
        <v>Q3 2021</v>
      </c>
      <c r="AD8" s="95" t="str">
        <f t="shared" si="21"/>
        <v>Q4 2021</v>
      </c>
      <c r="AE8" s="95" t="str">
        <f t="shared" ref="AE8:AF8" si="22">+AE2</f>
        <v>FY 2021</v>
      </c>
      <c r="AF8" s="95" t="str">
        <f t="shared" si="22"/>
        <v>Q1 2022</v>
      </c>
      <c r="AG8" s="95" t="str">
        <f t="shared" ref="AG8:AH8" si="23">+AG2</f>
        <v>Q2 2022</v>
      </c>
      <c r="AH8" s="95" t="str">
        <f t="shared" si="23"/>
        <v>Q3 2022</v>
      </c>
      <c r="AI8" s="95" t="str">
        <f t="shared" ref="AI8:AJ8" si="24">+AI2</f>
        <v>Q4 2022</v>
      </c>
      <c r="AJ8" s="95" t="str">
        <f t="shared" si="24"/>
        <v>FY 2022</v>
      </c>
    </row>
    <row r="9" spans="1:36" ht="13.5" customHeight="1" x14ac:dyDescent="0.25">
      <c r="A9" s="11" t="s">
        <v>182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3">
        <v>301.8</v>
      </c>
      <c r="AJ9" s="13">
        <v>213.3</v>
      </c>
    </row>
    <row r="10" spans="1:36" ht="13.5" customHeight="1" x14ac:dyDescent="0.25">
      <c r="A10" s="14" t="s">
        <v>183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25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26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1166.2</v>
      </c>
      <c r="AH10" s="12">
        <v>1133.9000000000001</v>
      </c>
      <c r="AI10" s="13">
        <v>1109.8</v>
      </c>
      <c r="AJ10" s="13">
        <f t="shared" ref="AJ10" si="27">AI10</f>
        <v>1109.8</v>
      </c>
    </row>
    <row r="11" spans="1:36" ht="13.5" customHeight="1" x14ac:dyDescent="0.25">
      <c r="A11" s="14" t="s">
        <v>184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25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26"/>
        <v>150.9</v>
      </c>
      <c r="AA11" s="12">
        <v>151.69999999999999</v>
      </c>
      <c r="AB11" s="12">
        <v>189.1</v>
      </c>
      <c r="AC11" s="12">
        <v>233.9</v>
      </c>
      <c r="AD11" s="12">
        <v>391.5</v>
      </c>
      <c r="AE11" s="12">
        <f t="shared" ref="AE11" si="28">+AD11</f>
        <v>391.5</v>
      </c>
      <c r="AF11" s="12">
        <v>501.59999999999997</v>
      </c>
      <c r="AG11" s="12">
        <v>660.5</v>
      </c>
      <c r="AH11" s="12">
        <v>845</v>
      </c>
      <c r="AI11" s="13">
        <v>1100.2</v>
      </c>
      <c r="AJ11" s="13">
        <v>1188.7</v>
      </c>
    </row>
    <row r="12" spans="1:36" ht="13.5" customHeight="1" x14ac:dyDescent="0.25">
      <c r="A12" s="17" t="s">
        <v>186</v>
      </c>
      <c r="B12" s="18">
        <f t="shared" ref="B12:N12" si="29">SUM(B9:B11)</f>
        <v>2739.1</v>
      </c>
      <c r="C12" s="18">
        <f t="shared" ref="C12:E12" si="30">SUM(C9:C11)</f>
        <v>2797.6</v>
      </c>
      <c r="D12" s="18">
        <f t="shared" si="30"/>
        <v>2857.2</v>
      </c>
      <c r="E12" s="18">
        <f t="shared" si="30"/>
        <v>2653.4</v>
      </c>
      <c r="F12" s="18">
        <f t="shared" si="29"/>
        <v>2653.4</v>
      </c>
      <c r="G12" s="18">
        <f t="shared" si="29"/>
        <v>2651.5</v>
      </c>
      <c r="H12" s="18">
        <f t="shared" si="29"/>
        <v>2684.4</v>
      </c>
      <c r="I12" s="18">
        <f t="shared" si="29"/>
        <v>2805.1</v>
      </c>
      <c r="J12" s="18">
        <f t="shared" si="29"/>
        <v>2888.5</v>
      </c>
      <c r="K12" s="18">
        <f t="shared" si="29"/>
        <v>2888.5</v>
      </c>
      <c r="L12" s="18">
        <f t="shared" si="29"/>
        <v>2904.7</v>
      </c>
      <c r="M12" s="18">
        <f t="shared" si="29"/>
        <v>2912.6</v>
      </c>
      <c r="N12" s="18">
        <f t="shared" si="29"/>
        <v>2949</v>
      </c>
      <c r="O12" s="18">
        <f t="shared" ref="O12:P12" si="31">SUM(O9:O11)</f>
        <v>2849</v>
      </c>
      <c r="P12" s="18">
        <f t="shared" si="31"/>
        <v>2849</v>
      </c>
      <c r="Q12" s="18">
        <f t="shared" ref="Q12:R12" si="32">SUM(Q9:Q11)</f>
        <v>2816.2999999999997</v>
      </c>
      <c r="R12" s="18">
        <f t="shared" si="32"/>
        <v>2761.8</v>
      </c>
      <c r="S12" s="18">
        <f t="shared" ref="S12:T12" si="33">SUM(S9:S11)</f>
        <v>2757.3</v>
      </c>
      <c r="T12" s="18">
        <f t="shared" si="33"/>
        <v>2732.2</v>
      </c>
      <c r="U12" s="18">
        <f t="shared" ref="U12:V12" si="34">SUM(U9:U11)</f>
        <v>2732.2</v>
      </c>
      <c r="V12" s="18">
        <f t="shared" si="34"/>
        <v>2132.8999999999996</v>
      </c>
      <c r="W12" s="18">
        <f t="shared" ref="W12:X12" si="35">SUM(W9:W11)</f>
        <v>2078.3000000000002</v>
      </c>
      <c r="X12" s="18">
        <f t="shared" si="35"/>
        <v>2024.8000000000002</v>
      </c>
      <c r="Y12" s="18">
        <f t="shared" ref="Y12:Z12" si="36">SUM(Y9:Y11)</f>
        <v>1919</v>
      </c>
      <c r="Z12" s="18">
        <f t="shared" si="36"/>
        <v>1919</v>
      </c>
      <c r="AA12" s="18">
        <f t="shared" ref="AA12:AB12" si="37">SUM(AA9:AA11)</f>
        <v>1953</v>
      </c>
      <c r="AB12" s="18">
        <f t="shared" si="37"/>
        <v>1954.6999999999998</v>
      </c>
      <c r="AC12" s="18">
        <f t="shared" ref="AC12:AD12" si="38">SUM(AC9:AC11)</f>
        <v>1956</v>
      </c>
      <c r="AD12" s="18">
        <f t="shared" si="38"/>
        <v>1972.2</v>
      </c>
      <c r="AE12" s="18">
        <f t="shared" ref="AE12:AF12" si="39">SUM(AE9:AE11)</f>
        <v>1972.2</v>
      </c>
      <c r="AF12" s="18">
        <f t="shared" si="39"/>
        <v>2041.1</v>
      </c>
      <c r="AG12" s="18">
        <f t="shared" ref="AG12:AH12" si="40">SUM(AG9:AG11)</f>
        <v>2153.6</v>
      </c>
      <c r="AH12" s="18">
        <f t="shared" si="40"/>
        <v>2304.1999999999998</v>
      </c>
      <c r="AI12" s="19">
        <f t="shared" ref="AI12:AJ12" si="41">SUM(AI9:AI11)</f>
        <v>2511.8000000000002</v>
      </c>
      <c r="AJ12" s="19">
        <f t="shared" si="41"/>
        <v>2511.8000000000002</v>
      </c>
    </row>
    <row r="14" spans="1:36" ht="13.5" customHeight="1" x14ac:dyDescent="0.25">
      <c r="A14" s="53" t="s">
        <v>187</v>
      </c>
    </row>
    <row r="20" spans="5:5" ht="13.5" customHeight="1" x14ac:dyDescent="0.25">
      <c r="E20" s="87"/>
    </row>
    <row r="21" spans="5:5" ht="13.5" customHeight="1" x14ac:dyDescent="0.25">
      <c r="E21" s="87"/>
    </row>
    <row r="22" spans="5:5" ht="13.5" customHeight="1" x14ac:dyDescent="0.25">
      <c r="E22" s="87"/>
    </row>
    <row r="23" spans="5:5" ht="13.5" customHeight="1" x14ac:dyDescent="0.25">
      <c r="E23" s="87"/>
    </row>
    <row r="24" spans="5:5" ht="13.5" customHeight="1" x14ac:dyDescent="0.25">
      <c r="E24" s="87"/>
    </row>
    <row r="25" spans="5:5" ht="13.5" customHeight="1" x14ac:dyDescent="0.25">
      <c r="E25" s="87"/>
    </row>
    <row r="26" spans="5:5" ht="13.5" customHeight="1" x14ac:dyDescent="0.25">
      <c r="E26" s="87"/>
    </row>
    <row r="27" spans="5:5" ht="13.5" customHeight="1" x14ac:dyDescent="0.25">
      <c r="E27" s="87"/>
    </row>
    <row r="28" spans="5:5" ht="13.5" customHeight="1" x14ac:dyDescent="0.25">
      <c r="E28" s="87"/>
    </row>
    <row r="29" spans="5:5" ht="13.5" customHeight="1" x14ac:dyDescent="0.25">
      <c r="E29" s="87"/>
    </row>
    <row r="30" spans="5:5" ht="13.5" customHeight="1" x14ac:dyDescent="0.25">
      <c r="E30" s="87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F52"/>
  <sheetViews>
    <sheetView showGridLines="0" topLeftCell="A21" zoomScaleNormal="100" workbookViewId="0">
      <selection activeCell="AH39" sqref="AH39:AH42"/>
    </sheetView>
  </sheetViews>
  <sheetFormatPr defaultColWidth="9.140625" defaultRowHeight="15" x14ac:dyDescent="0.25"/>
  <cols>
    <col min="1" max="1" width="50.85546875" bestFit="1" customWidth="1"/>
    <col min="2" max="21" width="10.85546875" hidden="1" customWidth="1"/>
    <col min="22" max="32" width="10.85546875" customWidth="1"/>
  </cols>
  <sheetData>
    <row r="2" spans="1:32" ht="13.5" customHeight="1" x14ac:dyDescent="0.25">
      <c r="A2" s="94"/>
      <c r="B2" s="95" t="s">
        <v>0</v>
      </c>
      <c r="C2" s="95" t="s">
        <v>1</v>
      </c>
      <c r="D2" s="95" t="s">
        <v>2</v>
      </c>
      <c r="E2" s="95" t="s">
        <v>3</v>
      </c>
      <c r="F2" s="95" t="s">
        <v>4</v>
      </c>
      <c r="G2" s="95" t="s">
        <v>110</v>
      </c>
      <c r="H2" s="95" t="s">
        <v>111</v>
      </c>
      <c r="I2" s="95" t="s">
        <v>112</v>
      </c>
      <c r="J2" s="95" t="s">
        <v>113</v>
      </c>
      <c r="K2" s="95" t="s">
        <v>114</v>
      </c>
      <c r="L2" s="95" t="s">
        <v>115</v>
      </c>
      <c r="M2" s="95" t="s">
        <v>116</v>
      </c>
      <c r="N2" s="95" t="s">
        <v>117</v>
      </c>
      <c r="O2" s="95" t="s">
        <v>118</v>
      </c>
      <c r="P2" s="95" t="s">
        <v>119</v>
      </c>
      <c r="Q2" s="95" t="s">
        <v>120</v>
      </c>
      <c r="R2" s="95" t="s">
        <v>121</v>
      </c>
      <c r="S2" s="95" t="s">
        <v>122</v>
      </c>
      <c r="T2" s="95" t="s">
        <v>123</v>
      </c>
      <c r="U2" s="95" t="s">
        <v>124</v>
      </c>
      <c r="V2" s="95" t="s">
        <v>24</v>
      </c>
      <c r="W2" s="95" t="s">
        <v>25</v>
      </c>
      <c r="X2" s="95" t="s">
        <v>26</v>
      </c>
      <c r="Y2" s="95" t="s">
        <v>27</v>
      </c>
      <c r="Z2" s="95" t="s">
        <v>28</v>
      </c>
      <c r="AA2" s="95" t="s">
        <v>29</v>
      </c>
      <c r="AB2" s="95" t="s">
        <v>30</v>
      </c>
      <c r="AC2" s="95" t="s">
        <v>31</v>
      </c>
      <c r="AD2" s="95" t="s">
        <v>32</v>
      </c>
      <c r="AE2" s="95" t="s">
        <v>33</v>
      </c>
      <c r="AF2" s="95" t="s">
        <v>34</v>
      </c>
    </row>
    <row r="3" spans="1:32" ht="13.5" customHeight="1" x14ac:dyDescent="0.25">
      <c r="A3" s="11" t="s">
        <v>188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3">
        <v>208.9</v>
      </c>
      <c r="AF3" s="13">
        <f>SUM(AB3:AE3)</f>
        <v>765.3</v>
      </c>
    </row>
    <row r="4" spans="1:32" ht="13.5" customHeight="1" x14ac:dyDescent="0.25">
      <c r="A4" s="14" t="s">
        <v>189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79">
        <v>0</v>
      </c>
      <c r="AF4" s="79">
        <f t="shared" ref="AF4:AF6" si="3">SUM(AB4:AE4)</f>
        <v>0</v>
      </c>
    </row>
    <row r="5" spans="1:32" ht="13.5" customHeight="1" x14ac:dyDescent="0.25">
      <c r="A5" s="14" t="s">
        <v>190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79">
        <v>2.7</v>
      </c>
      <c r="AF5" s="79">
        <f t="shared" si="3"/>
        <v>9.1999999999999993</v>
      </c>
    </row>
    <row r="6" spans="1:32" ht="13.5" customHeight="1" x14ac:dyDescent="0.25">
      <c r="A6" s="14" t="s">
        <v>191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/>
      <c r="AE6" s="13">
        <v>-0.4</v>
      </c>
      <c r="AF6" s="13">
        <f t="shared" si="3"/>
        <v>-0.4</v>
      </c>
    </row>
    <row r="7" spans="1:32" ht="13.5" customHeight="1" x14ac:dyDescent="0.25">
      <c r="A7" s="17" t="s">
        <v>192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9">
        <f t="shared" ref="AE7:AF7" si="16">SUM(AE3:AE6)</f>
        <v>211.2</v>
      </c>
      <c r="AF7" s="19">
        <f t="shared" si="16"/>
        <v>774.1</v>
      </c>
    </row>
    <row r="8" spans="1:32" ht="13.5" customHeight="1" x14ac:dyDescent="0.25"/>
    <row r="9" spans="1:32" ht="13.5" customHeight="1" x14ac:dyDescent="0.25">
      <c r="A9" s="94"/>
      <c r="B9" s="95" t="s">
        <v>0</v>
      </c>
      <c r="C9" s="95" t="s">
        <v>1</v>
      </c>
      <c r="D9" s="95" t="s">
        <v>2</v>
      </c>
      <c r="E9" s="95" t="s">
        <v>3</v>
      </c>
      <c r="F9" s="95" t="s">
        <v>4</v>
      </c>
      <c r="G9" s="95" t="s">
        <v>110</v>
      </c>
      <c r="H9" s="95" t="s">
        <v>111</v>
      </c>
      <c r="I9" s="95" t="s">
        <v>112</v>
      </c>
      <c r="J9" s="95" t="s">
        <v>113</v>
      </c>
      <c r="K9" s="95" t="s">
        <v>114</v>
      </c>
      <c r="L9" s="95" t="s">
        <v>115</v>
      </c>
      <c r="M9" s="95" t="s">
        <v>116</v>
      </c>
      <c r="N9" s="95" t="s">
        <v>117</v>
      </c>
      <c r="O9" s="95" t="s">
        <v>118</v>
      </c>
      <c r="P9" s="95" t="s">
        <v>119</v>
      </c>
      <c r="Q9" s="95" t="s">
        <v>120</v>
      </c>
      <c r="R9" s="95" t="s">
        <v>121</v>
      </c>
      <c r="S9" s="95" t="s">
        <v>122</v>
      </c>
      <c r="T9" s="95" t="s">
        <v>123</v>
      </c>
      <c r="U9" s="95" t="s">
        <v>124</v>
      </c>
      <c r="V9" s="95" t="s">
        <v>24</v>
      </c>
      <c r="W9" s="95" t="s">
        <v>25</v>
      </c>
      <c r="X9" s="95" t="str">
        <f t="shared" ref="X9:AC9" si="17">+X2</f>
        <v>Q2 2021</v>
      </c>
      <c r="Y9" s="95" t="str">
        <f t="shared" si="17"/>
        <v>Q3 2021</v>
      </c>
      <c r="Z9" s="95" t="str">
        <f t="shared" si="17"/>
        <v>Q4 2021</v>
      </c>
      <c r="AA9" s="95" t="str">
        <f t="shared" si="17"/>
        <v>FY 2021</v>
      </c>
      <c r="AB9" s="95" t="str">
        <f t="shared" si="17"/>
        <v>Q1 2022</v>
      </c>
      <c r="AC9" s="95" t="str">
        <f t="shared" si="17"/>
        <v>Q2 2022</v>
      </c>
      <c r="AD9" s="95" t="str">
        <f t="shared" ref="AD9:AE9" si="18">+AD2</f>
        <v>Q3 2022</v>
      </c>
      <c r="AE9" s="95" t="str">
        <f t="shared" si="18"/>
        <v>Q4 2022</v>
      </c>
      <c r="AF9" s="95" t="str">
        <f t="shared" ref="AF9" si="19">+AF2</f>
        <v>FY 2022</v>
      </c>
    </row>
    <row r="10" spans="1:32" ht="13.5" customHeight="1" x14ac:dyDescent="0.25">
      <c r="A10" s="11" t="s">
        <v>188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0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3">
        <v>106.3</v>
      </c>
      <c r="AF10" s="13">
        <f>SUM(AB10:AE10)</f>
        <v>350.4</v>
      </c>
    </row>
    <row r="11" spans="1:32" ht="13.5" customHeight="1" x14ac:dyDescent="0.25">
      <c r="A11" s="14" t="s">
        <v>189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0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1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68">
        <f t="shared" ref="AA11:AA13" si="22">+W11+X11+Y11+Z11</f>
        <v>0</v>
      </c>
      <c r="AB11" s="68">
        <v>0</v>
      </c>
      <c r="AC11" s="68">
        <v>0</v>
      </c>
      <c r="AD11" s="68">
        <v>0</v>
      </c>
      <c r="AE11" s="79">
        <v>0</v>
      </c>
      <c r="AF11" s="79">
        <f t="shared" ref="AF11:AF13" si="23">SUM(AB11:AE11)</f>
        <v>0</v>
      </c>
    </row>
    <row r="12" spans="1:32" ht="13.5" customHeight="1" x14ac:dyDescent="0.25">
      <c r="A12" s="14" t="s">
        <v>190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si="22"/>
        <v>-10.1</v>
      </c>
      <c r="AB12" s="12">
        <v>-1.7</v>
      </c>
      <c r="AC12" s="12">
        <v>-1</v>
      </c>
      <c r="AD12" s="12">
        <v>-0.6</v>
      </c>
      <c r="AE12" s="13">
        <v>-1</v>
      </c>
      <c r="AF12" s="13">
        <f t="shared" si="23"/>
        <v>-4.3000000000000007</v>
      </c>
    </row>
    <row r="13" spans="1:32" ht="13.5" customHeight="1" x14ac:dyDescent="0.25">
      <c r="A13" s="14" t="s">
        <v>191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0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1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2"/>
        <v>0</v>
      </c>
      <c r="AB13" s="68">
        <v>0</v>
      </c>
      <c r="AC13" s="68">
        <v>0</v>
      </c>
      <c r="AD13" s="68"/>
      <c r="AE13" s="13">
        <v>-0.4</v>
      </c>
      <c r="AF13" s="13">
        <f t="shared" si="23"/>
        <v>-0.4</v>
      </c>
    </row>
    <row r="14" spans="1:32" ht="13.5" customHeight="1" x14ac:dyDescent="0.25">
      <c r="A14" s="17" t="s">
        <v>193</v>
      </c>
      <c r="B14" s="18">
        <f t="shared" ref="B14:Q14" si="24">SUM(B10:B13)</f>
        <v>97.4</v>
      </c>
      <c r="C14" s="18">
        <f t="shared" ref="C14:E14" si="25">SUM(C10:C13)</f>
        <v>84.6</v>
      </c>
      <c r="D14" s="18">
        <f t="shared" si="25"/>
        <v>76.900000000000006</v>
      </c>
      <c r="E14" s="18">
        <f t="shared" si="25"/>
        <v>164.5</v>
      </c>
      <c r="F14" s="18">
        <f t="shared" ref="F14:M14" si="26">SUM(F10:F13)</f>
        <v>423.4</v>
      </c>
      <c r="G14" s="18">
        <f t="shared" ref="G14:I14" si="27">SUM(G10:G13)</f>
        <v>62</v>
      </c>
      <c r="H14" s="18">
        <f t="shared" si="27"/>
        <v>118.6</v>
      </c>
      <c r="I14" s="18">
        <f t="shared" si="27"/>
        <v>82.1</v>
      </c>
      <c r="J14" s="18">
        <f t="shared" ref="J14:L14" si="28">SUM(J10:J13)</f>
        <v>73.5</v>
      </c>
      <c r="K14" s="18">
        <f t="shared" si="28"/>
        <v>336.2</v>
      </c>
      <c r="L14" s="18">
        <f t="shared" si="28"/>
        <v>108.5</v>
      </c>
      <c r="M14" s="18">
        <f t="shared" si="26"/>
        <v>105.39999999999999</v>
      </c>
      <c r="N14" s="18">
        <f t="shared" si="24"/>
        <v>126.30000000000001</v>
      </c>
      <c r="O14" s="18">
        <f t="shared" si="24"/>
        <v>148.4</v>
      </c>
      <c r="P14" s="18">
        <f t="shared" si="24"/>
        <v>488.6</v>
      </c>
      <c r="Q14" s="18">
        <f t="shared" si="24"/>
        <v>186.29999999999998</v>
      </c>
      <c r="R14" s="18">
        <f t="shared" ref="R14:S14" si="29">SUM(R10:R13)</f>
        <v>191.20000000000002</v>
      </c>
      <c r="S14" s="18">
        <f t="shared" si="29"/>
        <v>162</v>
      </c>
      <c r="T14" s="18">
        <f t="shared" ref="T14:U14" si="30">SUM(T10:T13)</f>
        <v>169.7</v>
      </c>
      <c r="U14" s="18">
        <f t="shared" si="30"/>
        <v>709.2</v>
      </c>
      <c r="V14" s="18">
        <f t="shared" ref="V14:W14" si="31">SUM(V10:V13)</f>
        <v>436.1</v>
      </c>
      <c r="W14" s="18">
        <f t="shared" si="31"/>
        <v>110.8</v>
      </c>
      <c r="X14" s="18">
        <f t="shared" ref="X14:Y14" si="32">SUM(X10:X13)</f>
        <v>91.1</v>
      </c>
      <c r="Y14" s="18">
        <f t="shared" si="32"/>
        <v>97.1</v>
      </c>
      <c r="Z14" s="18">
        <f t="shared" ref="Z14:AA14" si="33">SUM(Z10:Z13)</f>
        <v>102.3</v>
      </c>
      <c r="AA14" s="18">
        <f t="shared" si="33"/>
        <v>401.29999999999995</v>
      </c>
      <c r="AB14" s="18">
        <f t="shared" ref="AB14:AC14" si="34">SUM(AB10:AB13)</f>
        <v>84.799999999999983</v>
      </c>
      <c r="AC14" s="18">
        <f t="shared" si="34"/>
        <v>75.599999999999994</v>
      </c>
      <c r="AD14" s="18">
        <f t="shared" ref="AD14:AE14" si="35">SUM(AD10:AD13)</f>
        <v>80.400000000000006</v>
      </c>
      <c r="AE14" s="19">
        <f t="shared" si="35"/>
        <v>104.89999999999999</v>
      </c>
      <c r="AF14" s="19">
        <f t="shared" ref="AF14" si="36">SUM(AF10:AF13)</f>
        <v>345.7</v>
      </c>
    </row>
    <row r="15" spans="1:32" ht="13.5" customHeight="1" x14ac:dyDescent="0.25"/>
    <row r="16" spans="1:32" ht="13.5" customHeight="1" x14ac:dyDescent="0.25">
      <c r="A16" s="94"/>
      <c r="B16" s="95" t="s">
        <v>0</v>
      </c>
      <c r="C16" s="95" t="s">
        <v>1</v>
      </c>
      <c r="D16" s="95" t="s">
        <v>2</v>
      </c>
      <c r="E16" s="95" t="s">
        <v>3</v>
      </c>
      <c r="F16" s="95" t="s">
        <v>4</v>
      </c>
      <c r="G16" s="95" t="s">
        <v>110</v>
      </c>
      <c r="H16" s="95" t="s">
        <v>111</v>
      </c>
      <c r="I16" s="95" t="s">
        <v>112</v>
      </c>
      <c r="J16" s="95" t="s">
        <v>113</v>
      </c>
      <c r="K16" s="95" t="s">
        <v>114</v>
      </c>
      <c r="L16" s="95" t="s">
        <v>115</v>
      </c>
      <c r="M16" s="95" t="s">
        <v>116</v>
      </c>
      <c r="N16" s="95" t="s">
        <v>117</v>
      </c>
      <c r="O16" s="95" t="s">
        <v>118</v>
      </c>
      <c r="P16" s="95" t="s">
        <v>119</v>
      </c>
      <c r="Q16" s="95" t="s">
        <v>120</v>
      </c>
      <c r="R16" s="95" t="s">
        <v>121</v>
      </c>
      <c r="S16" s="95" t="s">
        <v>122</v>
      </c>
      <c r="T16" s="95" t="s">
        <v>123</v>
      </c>
      <c r="U16" s="95" t="s">
        <v>124</v>
      </c>
      <c r="V16" s="95" t="s">
        <v>24</v>
      </c>
      <c r="W16" s="95" t="s">
        <v>25</v>
      </c>
      <c r="X16" s="95" t="str">
        <f t="shared" ref="X16:AC16" si="37">+X2</f>
        <v>Q2 2021</v>
      </c>
      <c r="Y16" s="95" t="str">
        <f t="shared" si="37"/>
        <v>Q3 2021</v>
      </c>
      <c r="Z16" s="95" t="str">
        <f t="shared" si="37"/>
        <v>Q4 2021</v>
      </c>
      <c r="AA16" s="95" t="str">
        <f t="shared" si="37"/>
        <v>FY 2021</v>
      </c>
      <c r="AB16" s="95" t="str">
        <f t="shared" si="37"/>
        <v>Q1 2022</v>
      </c>
      <c r="AC16" s="95" t="str">
        <f t="shared" si="37"/>
        <v>Q2 2022</v>
      </c>
      <c r="AD16" s="95" t="str">
        <f t="shared" ref="AD16:AE16" si="38">+AD2</f>
        <v>Q3 2022</v>
      </c>
      <c r="AE16" s="95" t="str">
        <f t="shared" si="38"/>
        <v>Q4 2022</v>
      </c>
      <c r="AF16" s="95" t="str">
        <f t="shared" ref="AF16" si="39">+AF2</f>
        <v>FY 2022</v>
      </c>
    </row>
    <row r="17" spans="1:32" ht="13.5" customHeight="1" x14ac:dyDescent="0.25">
      <c r="A17" s="11" t="s">
        <v>188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40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3">
        <v>-63.5</v>
      </c>
      <c r="AF17" s="13">
        <f>SUM(AB17:AE17)</f>
        <v>-207.5</v>
      </c>
    </row>
    <row r="18" spans="1:32" ht="13.5" customHeight="1" x14ac:dyDescent="0.25">
      <c r="A18" s="14" t="s">
        <v>189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40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41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42">+W18+X18+Y18+Z18</f>
        <v>0</v>
      </c>
      <c r="AB18" s="68">
        <v>0</v>
      </c>
      <c r="AC18" s="68">
        <v>0</v>
      </c>
      <c r="AD18" s="68">
        <v>0</v>
      </c>
      <c r="AE18" s="79">
        <v>0</v>
      </c>
      <c r="AF18" s="79">
        <f t="shared" ref="AF18:AF20" si="43">SUM(AB18:AE18)</f>
        <v>0</v>
      </c>
    </row>
    <row r="19" spans="1:32" ht="13.5" customHeight="1" x14ac:dyDescent="0.25">
      <c r="A19" s="14" t="s">
        <v>190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42"/>
        <v>-10.299999999999999</v>
      </c>
      <c r="AB19" s="12">
        <v>-3.8</v>
      </c>
      <c r="AC19" s="12">
        <v>-3.7</v>
      </c>
      <c r="AD19" s="12">
        <v>-3.5</v>
      </c>
      <c r="AE19" s="13">
        <v>-3.6</v>
      </c>
      <c r="AF19" s="13">
        <f t="shared" si="43"/>
        <v>-14.6</v>
      </c>
    </row>
    <row r="20" spans="1:32" ht="13.5" customHeight="1" x14ac:dyDescent="0.25">
      <c r="A20" s="14" t="s">
        <v>191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40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41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42"/>
        <v>0</v>
      </c>
      <c r="AB20" s="68">
        <v>0</v>
      </c>
      <c r="AC20" s="68">
        <v>0</v>
      </c>
      <c r="AD20" s="68">
        <v>0</v>
      </c>
      <c r="AE20" s="79">
        <v>0</v>
      </c>
      <c r="AF20" s="79">
        <f t="shared" si="43"/>
        <v>0</v>
      </c>
    </row>
    <row r="21" spans="1:32" ht="13.5" customHeight="1" x14ac:dyDescent="0.25">
      <c r="A21" s="17" t="s">
        <v>194</v>
      </c>
      <c r="B21" s="18">
        <f t="shared" ref="B21:P21" si="44">SUM(B17:B20)</f>
        <v>-61.2</v>
      </c>
      <c r="C21" s="18">
        <f t="shared" ref="C21:E21" si="45">SUM(C17:C20)</f>
        <v>-59.7</v>
      </c>
      <c r="D21" s="18">
        <f t="shared" si="45"/>
        <v>-57.7</v>
      </c>
      <c r="E21" s="18">
        <f t="shared" si="45"/>
        <v>-279.8</v>
      </c>
      <c r="F21" s="18">
        <f t="shared" ref="F21:M21" si="46">SUM(F17:F20)</f>
        <v>-458.4</v>
      </c>
      <c r="G21" s="18">
        <f t="shared" ref="G21:I21" si="47">SUM(G17:G20)</f>
        <v>-57.3</v>
      </c>
      <c r="H21" s="18">
        <f t="shared" si="47"/>
        <v>-85.2</v>
      </c>
      <c r="I21" s="18">
        <f t="shared" si="47"/>
        <v>-55.2</v>
      </c>
      <c r="J21" s="18">
        <f t="shared" ref="J21:L21" si="48">SUM(J17:J20)</f>
        <v>-58.3</v>
      </c>
      <c r="K21" s="18">
        <f t="shared" si="48"/>
        <v>-256</v>
      </c>
      <c r="L21" s="18">
        <f t="shared" si="48"/>
        <v>-77</v>
      </c>
      <c r="M21" s="18">
        <f t="shared" si="46"/>
        <v>-83.3</v>
      </c>
      <c r="N21" s="18">
        <f t="shared" si="44"/>
        <v>-86.699999999999989</v>
      </c>
      <c r="O21" s="18">
        <f t="shared" si="44"/>
        <v>-84.7</v>
      </c>
      <c r="P21" s="18">
        <f t="shared" si="44"/>
        <v>-331.7</v>
      </c>
      <c r="Q21" s="18">
        <f t="shared" ref="Q21:R21" si="49">SUM(Q17:Q20)</f>
        <v>-104</v>
      </c>
      <c r="R21" s="18">
        <f t="shared" si="49"/>
        <v>-101.1</v>
      </c>
      <c r="S21" s="18">
        <f t="shared" ref="S21:T21" si="50">SUM(S17:S20)</f>
        <v>-96.4</v>
      </c>
      <c r="T21" s="18">
        <f t="shared" si="50"/>
        <v>-110.8</v>
      </c>
      <c r="U21" s="18">
        <f t="shared" ref="U21:V21" si="51">SUM(U17:U20)</f>
        <v>-412.30000000000007</v>
      </c>
      <c r="V21" s="18">
        <f t="shared" si="51"/>
        <v>-580.90000000000009</v>
      </c>
      <c r="W21" s="18">
        <f t="shared" ref="W21:X21" si="52">SUM(W17:W20)</f>
        <v>-69.399999999999991</v>
      </c>
      <c r="X21" s="18">
        <f t="shared" si="52"/>
        <v>-67.899999999999991</v>
      </c>
      <c r="Y21" s="18">
        <f t="shared" ref="Y21:Z21" si="53">SUM(Y17:Y20)</f>
        <v>-68.8</v>
      </c>
      <c r="Z21" s="18">
        <f t="shared" si="53"/>
        <v>-153.19999999999999</v>
      </c>
      <c r="AA21" s="18">
        <f t="shared" ref="AA21:AB21" si="54">SUM(AA17:AA20)</f>
        <v>-359.3</v>
      </c>
      <c r="AB21" s="18">
        <f t="shared" si="54"/>
        <v>-54.4</v>
      </c>
      <c r="AC21" s="18">
        <f t="shared" ref="AC21:AD21" si="55">SUM(AC17:AC20)</f>
        <v>-49.800000000000004</v>
      </c>
      <c r="AD21" s="18">
        <f t="shared" si="55"/>
        <v>-50.8</v>
      </c>
      <c r="AE21" s="19">
        <f t="shared" ref="AE21:AF21" si="56">SUM(AE17:AE20)</f>
        <v>-67.099999999999994</v>
      </c>
      <c r="AF21" s="19">
        <f t="shared" si="56"/>
        <v>-222.1</v>
      </c>
    </row>
    <row r="22" spans="1:32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ht="13.5" customHeight="1" x14ac:dyDescent="0.25">
      <c r="A23" s="94"/>
      <c r="B23" s="95" t="s">
        <v>0</v>
      </c>
      <c r="C23" s="95" t="s">
        <v>1</v>
      </c>
      <c r="D23" s="95" t="s">
        <v>2</v>
      </c>
      <c r="E23" s="95" t="s">
        <v>3</v>
      </c>
      <c r="F23" s="95" t="s">
        <v>4</v>
      </c>
      <c r="G23" s="95" t="s">
        <v>110</v>
      </c>
      <c r="H23" s="95" t="s">
        <v>111</v>
      </c>
      <c r="I23" s="95" t="s">
        <v>112</v>
      </c>
      <c r="J23" s="95" t="s">
        <v>113</v>
      </c>
      <c r="K23" s="95" t="s">
        <v>114</v>
      </c>
      <c r="L23" s="95" t="s">
        <v>115</v>
      </c>
      <c r="M23" s="95" t="s">
        <v>116</v>
      </c>
      <c r="N23" s="95" t="s">
        <v>117</v>
      </c>
      <c r="O23" s="95" t="s">
        <v>118</v>
      </c>
      <c r="P23" s="95" t="s">
        <v>119</v>
      </c>
      <c r="Q23" s="95" t="s">
        <v>120</v>
      </c>
      <c r="R23" s="95" t="s">
        <v>121</v>
      </c>
      <c r="S23" s="95" t="s">
        <v>122</v>
      </c>
      <c r="T23" s="95" t="s">
        <v>123</v>
      </c>
      <c r="U23" s="95" t="s">
        <v>124</v>
      </c>
      <c r="V23" s="95" t="s">
        <v>24</v>
      </c>
      <c r="W23" s="95" t="s">
        <v>25</v>
      </c>
      <c r="X23" s="95" t="str">
        <f t="shared" ref="X23:AC23" si="57">+X2</f>
        <v>Q2 2021</v>
      </c>
      <c r="Y23" s="95" t="str">
        <f t="shared" si="57"/>
        <v>Q3 2021</v>
      </c>
      <c r="Z23" s="95" t="str">
        <f t="shared" si="57"/>
        <v>Q4 2021</v>
      </c>
      <c r="AA23" s="95" t="str">
        <f t="shared" si="57"/>
        <v>FY 2021</v>
      </c>
      <c r="AB23" s="95" t="str">
        <f t="shared" si="57"/>
        <v>Q1 2022</v>
      </c>
      <c r="AC23" s="95" t="str">
        <f t="shared" si="57"/>
        <v>Q2 2022</v>
      </c>
      <c r="AD23" s="95" t="str">
        <f t="shared" ref="AD23:AE23" si="58">+AD2</f>
        <v>Q3 2022</v>
      </c>
      <c r="AE23" s="95" t="str">
        <f t="shared" si="58"/>
        <v>Q4 2022</v>
      </c>
      <c r="AF23" s="95" t="str">
        <f t="shared" ref="AF23" si="59">+AF2</f>
        <v>FY 2022</v>
      </c>
    </row>
    <row r="24" spans="1:32" ht="13.5" customHeight="1" x14ac:dyDescent="0.25">
      <c r="A24" s="11" t="s">
        <v>188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60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61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>AB10+AB17</f>
        <v>35.899999999999984</v>
      </c>
      <c r="AC24" s="12">
        <f>AC10+AC17</f>
        <v>30.499999999999993</v>
      </c>
      <c r="AD24" s="12">
        <f>AD10+AD17</f>
        <v>33.700000000000003</v>
      </c>
      <c r="AE24" s="13">
        <f>AE10+AE17</f>
        <v>42.8</v>
      </c>
      <c r="AF24" s="13">
        <f>AF10+AF17</f>
        <v>142.89999999999998</v>
      </c>
    </row>
    <row r="25" spans="1:32" ht="13.5" customHeight="1" x14ac:dyDescent="0.25">
      <c r="A25" s="14" t="s">
        <v>189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61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62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63">+W25+X25+Y25+Z25</f>
        <v>0</v>
      </c>
      <c r="AB25" s="68">
        <f t="shared" ref="AB25:AC27" si="64">AB11+AB18</f>
        <v>0</v>
      </c>
      <c r="AC25" s="68">
        <f t="shared" si="64"/>
        <v>0</v>
      </c>
      <c r="AD25" s="68">
        <f t="shared" ref="AD25:AE25" si="65">AD11+AD18</f>
        <v>0</v>
      </c>
      <c r="AE25" s="79">
        <f t="shared" si="65"/>
        <v>0</v>
      </c>
      <c r="AF25" s="79">
        <f>AF11+AF18</f>
        <v>0</v>
      </c>
    </row>
    <row r="26" spans="1:32" ht="13.5" customHeight="1" x14ac:dyDescent="0.25">
      <c r="A26" s="14" t="s">
        <v>190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63"/>
        <v>-20.399999999999999</v>
      </c>
      <c r="AB26" s="12">
        <f t="shared" si="64"/>
        <v>-5.5</v>
      </c>
      <c r="AC26" s="12">
        <f t="shared" si="64"/>
        <v>-4.7</v>
      </c>
      <c r="AD26" s="12">
        <f t="shared" ref="AD26:AE26" si="66">AD12+AD19</f>
        <v>-4.0999999999999996</v>
      </c>
      <c r="AE26" s="13">
        <f t="shared" si="66"/>
        <v>-4.5999999999999996</v>
      </c>
      <c r="AF26" s="13">
        <f>AF12+AF19</f>
        <v>-18.899999999999999</v>
      </c>
    </row>
    <row r="27" spans="1:32" ht="13.5" customHeight="1" x14ac:dyDescent="0.25">
      <c r="A27" s="14" t="s">
        <v>191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61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62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63"/>
        <v>0</v>
      </c>
      <c r="AB27" s="68">
        <f t="shared" si="64"/>
        <v>0</v>
      </c>
      <c r="AC27" s="68">
        <f t="shared" si="64"/>
        <v>0</v>
      </c>
      <c r="AD27" s="68">
        <f t="shared" ref="AD27:AE27" si="67">AD13+AD20</f>
        <v>0</v>
      </c>
      <c r="AE27" s="13">
        <f t="shared" si="67"/>
        <v>-0.4</v>
      </c>
      <c r="AF27" s="13">
        <f>AF13+AF20</f>
        <v>-0.4</v>
      </c>
    </row>
    <row r="28" spans="1:32" ht="13.5" customHeight="1" x14ac:dyDescent="0.25">
      <c r="A28" s="17" t="s">
        <v>195</v>
      </c>
      <c r="B28" s="18">
        <f t="shared" ref="B28:P28" si="68">SUM(B24:B27)</f>
        <v>36.200000000000003</v>
      </c>
      <c r="C28" s="18">
        <f t="shared" ref="C28:E28" si="69">SUM(C24:C27)</f>
        <v>24.9</v>
      </c>
      <c r="D28" s="18">
        <f t="shared" si="69"/>
        <v>19.2</v>
      </c>
      <c r="E28" s="18">
        <f t="shared" si="69"/>
        <v>-115.3</v>
      </c>
      <c r="F28" s="18">
        <f t="shared" ref="F28:M28" si="70">SUM(F24:F27)</f>
        <v>-35</v>
      </c>
      <c r="G28" s="18">
        <f t="shared" ref="G28:I28" si="71">SUM(G24:G27)</f>
        <v>4.7</v>
      </c>
      <c r="H28" s="18">
        <f t="shared" si="71"/>
        <v>33.4</v>
      </c>
      <c r="I28" s="18">
        <f t="shared" si="71"/>
        <v>26.900000000000002</v>
      </c>
      <c r="J28" s="18">
        <f t="shared" ref="J28:L28" si="72">SUM(J24:J27)</f>
        <v>15.2</v>
      </c>
      <c r="K28" s="18">
        <f t="shared" si="72"/>
        <v>80.2</v>
      </c>
      <c r="L28" s="18">
        <f t="shared" si="72"/>
        <v>31.5</v>
      </c>
      <c r="M28" s="18">
        <f t="shared" si="70"/>
        <v>21.8</v>
      </c>
      <c r="N28" s="18">
        <f t="shared" si="68"/>
        <v>39.599999999999994</v>
      </c>
      <c r="O28" s="18">
        <f t="shared" si="68"/>
        <v>63.699999999999996</v>
      </c>
      <c r="P28" s="18">
        <f t="shared" si="68"/>
        <v>156.6</v>
      </c>
      <c r="Q28" s="18">
        <f t="shared" ref="Q28:R28" si="73">SUM(Q24:Q27)</f>
        <v>82.3</v>
      </c>
      <c r="R28" s="18">
        <f t="shared" si="73"/>
        <v>90.1</v>
      </c>
      <c r="S28" s="18">
        <f t="shared" ref="S28:T28" si="74">SUM(S24:S27)</f>
        <v>65.600000000000009</v>
      </c>
      <c r="T28" s="18">
        <f t="shared" si="74"/>
        <v>58.900000000000006</v>
      </c>
      <c r="U28" s="18">
        <f t="shared" ref="U28:V28" si="75">SUM(U24:U27)</f>
        <v>296.89999999999998</v>
      </c>
      <c r="V28" s="18">
        <f t="shared" si="75"/>
        <v>-144.80000000000001</v>
      </c>
      <c r="W28" s="18">
        <f t="shared" ref="W28:X28" si="76">SUM(W24:W27)</f>
        <v>41.4</v>
      </c>
      <c r="X28" s="18">
        <f t="shared" si="76"/>
        <v>23.2</v>
      </c>
      <c r="Y28" s="18">
        <f t="shared" ref="Y28:Z28" si="77">SUM(Y24:Y27)</f>
        <v>28.299999999999997</v>
      </c>
      <c r="Z28" s="18">
        <f t="shared" si="77"/>
        <v>-50.9</v>
      </c>
      <c r="AA28" s="18">
        <f t="shared" ref="AA28:AB28" si="78">SUM(AA24:AA27)</f>
        <v>42.000000000000014</v>
      </c>
      <c r="AB28" s="18">
        <f t="shared" si="78"/>
        <v>30.399999999999984</v>
      </c>
      <c r="AC28" s="18">
        <f t="shared" ref="AC28:AD28" si="79">SUM(AC24:AC27)</f>
        <v>25.799999999999994</v>
      </c>
      <c r="AD28" s="18">
        <f t="shared" si="79"/>
        <v>29.6</v>
      </c>
      <c r="AE28" s="19">
        <f t="shared" ref="AE28:AF28" si="80">SUM(AE24:AE27)</f>
        <v>37.799999999999997</v>
      </c>
      <c r="AF28" s="19">
        <f t="shared" si="80"/>
        <v>123.59999999999997</v>
      </c>
    </row>
    <row r="29" spans="1:32" ht="13.5" customHeight="1" x14ac:dyDescent="0.25"/>
    <row r="30" spans="1:32" ht="13.5" customHeight="1" x14ac:dyDescent="0.25">
      <c r="A30" s="94"/>
      <c r="B30" s="95" t="s">
        <v>0</v>
      </c>
      <c r="C30" s="95" t="s">
        <v>1</v>
      </c>
      <c r="D30" s="95" t="s">
        <v>2</v>
      </c>
      <c r="E30" s="95" t="s">
        <v>3</v>
      </c>
      <c r="F30" s="95" t="s">
        <v>4</v>
      </c>
      <c r="G30" s="95" t="s">
        <v>110</v>
      </c>
      <c r="H30" s="95" t="s">
        <v>111</v>
      </c>
      <c r="I30" s="95" t="s">
        <v>112</v>
      </c>
      <c r="J30" s="95" t="s">
        <v>113</v>
      </c>
      <c r="K30" s="95" t="s">
        <v>114</v>
      </c>
      <c r="L30" s="95" t="s">
        <v>115</v>
      </c>
      <c r="M30" s="95" t="s">
        <v>116</v>
      </c>
      <c r="N30" s="95" t="s">
        <v>117</v>
      </c>
      <c r="O30" s="95" t="s">
        <v>118</v>
      </c>
      <c r="P30" s="95" t="s">
        <v>119</v>
      </c>
      <c r="Q30" s="95" t="s">
        <v>120</v>
      </c>
      <c r="R30" s="95" t="s">
        <v>121</v>
      </c>
      <c r="S30" s="95" t="s">
        <v>122</v>
      </c>
      <c r="T30" s="95" t="s">
        <v>123</v>
      </c>
      <c r="U30" s="95" t="s">
        <v>124</v>
      </c>
      <c r="V30" s="95" t="s">
        <v>24</v>
      </c>
      <c r="W30" s="95" t="s">
        <v>25</v>
      </c>
      <c r="X30" s="95" t="str">
        <f t="shared" ref="X30:AC30" si="81">+X2</f>
        <v>Q2 2021</v>
      </c>
      <c r="Y30" s="95" t="str">
        <f t="shared" si="81"/>
        <v>Q3 2021</v>
      </c>
      <c r="Z30" s="95" t="str">
        <f t="shared" si="81"/>
        <v>Q4 2021</v>
      </c>
      <c r="AA30" s="95" t="str">
        <f t="shared" si="81"/>
        <v>FY 2021</v>
      </c>
      <c r="AB30" s="95" t="str">
        <f t="shared" si="81"/>
        <v>Q1 2022</v>
      </c>
      <c r="AC30" s="95" t="str">
        <f t="shared" si="81"/>
        <v>Q2 2022</v>
      </c>
      <c r="AD30" s="95" t="str">
        <f t="shared" ref="AD30:AE30" si="82">+AD2</f>
        <v>Q3 2022</v>
      </c>
      <c r="AE30" s="95" t="str">
        <f t="shared" si="82"/>
        <v>Q4 2022</v>
      </c>
      <c r="AF30" s="95" t="str">
        <f t="shared" ref="AF30" si="83">+AF2</f>
        <v>FY 2022</v>
      </c>
    </row>
    <row r="31" spans="1:32" ht="13.5" customHeight="1" x14ac:dyDescent="0.25">
      <c r="A31" s="11" t="s">
        <v>188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84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3">
        <v>266.10000000000002</v>
      </c>
      <c r="AF31" s="13">
        <f>SUM(AB31:AE31)</f>
        <v>779.1</v>
      </c>
    </row>
    <row r="32" spans="1:32" ht="13.5" customHeight="1" x14ac:dyDescent="0.25">
      <c r="A32" s="14" t="s">
        <v>189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84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85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86">+W32+X32+Y32+Z32</f>
        <v>0</v>
      </c>
      <c r="AB32" s="26">
        <v>0</v>
      </c>
      <c r="AC32" s="26">
        <v>0</v>
      </c>
      <c r="AD32" s="26"/>
      <c r="AE32" s="79"/>
      <c r="AF32" s="79">
        <f t="shared" ref="AF32:AF34" si="87">SUM(AB32:AE32)</f>
        <v>0</v>
      </c>
    </row>
    <row r="33" spans="1:32" ht="13.5" customHeight="1" x14ac:dyDescent="0.25">
      <c r="A33" s="14" t="s">
        <v>190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86"/>
        <v>10.4</v>
      </c>
      <c r="AB33" s="12">
        <v>0.2</v>
      </c>
      <c r="AC33" s="12">
        <v>2.5</v>
      </c>
      <c r="AD33" s="12">
        <v>1.3</v>
      </c>
      <c r="AE33" s="28">
        <v>0.1</v>
      </c>
      <c r="AF33" s="13">
        <f t="shared" si="87"/>
        <v>4.0999999999999996</v>
      </c>
    </row>
    <row r="34" spans="1:32" ht="13.5" customHeight="1" x14ac:dyDescent="0.25">
      <c r="A34" s="14" t="s">
        <v>191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84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85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86"/>
        <v>0</v>
      </c>
      <c r="AB34" s="26">
        <v>0</v>
      </c>
      <c r="AC34" s="26">
        <v>0</v>
      </c>
      <c r="AD34" s="26"/>
      <c r="AE34" s="28"/>
      <c r="AF34" s="79">
        <f t="shared" si="87"/>
        <v>0</v>
      </c>
    </row>
    <row r="35" spans="1:32" ht="13.5" customHeight="1" x14ac:dyDescent="0.25">
      <c r="A35" s="17" t="s">
        <v>196</v>
      </c>
      <c r="B35" s="18">
        <f t="shared" ref="B35:P35" si="88">SUM(B31:B34)</f>
        <v>89.7</v>
      </c>
      <c r="C35" s="18">
        <f t="shared" ref="C35:E35" si="89">SUM(C31:C34)</f>
        <v>118.2</v>
      </c>
      <c r="D35" s="18">
        <f t="shared" si="89"/>
        <v>117.2</v>
      </c>
      <c r="E35" s="18">
        <f t="shared" si="89"/>
        <v>76.2</v>
      </c>
      <c r="F35" s="18">
        <f t="shared" ref="F35:M35" si="90">SUM(F31:F34)</f>
        <v>401.3</v>
      </c>
      <c r="G35" s="18">
        <f t="shared" ref="G35:I35" si="91">SUM(G31:G34)</f>
        <v>55.4</v>
      </c>
      <c r="H35" s="18">
        <f t="shared" si="91"/>
        <v>118.10000000000001</v>
      </c>
      <c r="I35" s="18">
        <f t="shared" si="91"/>
        <v>175.9</v>
      </c>
      <c r="J35" s="18">
        <f t="shared" ref="J35:L35" si="92">SUM(J31:J34)</f>
        <v>141.80000000000001</v>
      </c>
      <c r="K35" s="18">
        <f t="shared" si="92"/>
        <v>491.2</v>
      </c>
      <c r="L35" s="18">
        <f t="shared" si="92"/>
        <v>93.4</v>
      </c>
      <c r="M35" s="18">
        <f t="shared" si="90"/>
        <v>90.9</v>
      </c>
      <c r="N35" s="18">
        <f t="shared" si="88"/>
        <v>123.20000000000002</v>
      </c>
      <c r="O35" s="18">
        <f t="shared" si="88"/>
        <v>53</v>
      </c>
      <c r="P35" s="18">
        <f t="shared" si="88"/>
        <v>360.5</v>
      </c>
      <c r="Q35" s="18">
        <f t="shared" ref="Q35:R35" si="93">SUM(Q31:Q34)</f>
        <v>46.400000000000006</v>
      </c>
      <c r="R35" s="18">
        <f t="shared" si="93"/>
        <v>42.900000000000006</v>
      </c>
      <c r="S35" s="18">
        <f t="shared" ref="S35:T35" si="94">SUM(S31:S34)</f>
        <v>93.399999999999991</v>
      </c>
      <c r="T35" s="18">
        <f t="shared" si="94"/>
        <v>83.199999999999989</v>
      </c>
      <c r="U35" s="18">
        <f t="shared" ref="U35:V35" si="95">SUM(U31:U34)</f>
        <v>265.89999999999998</v>
      </c>
      <c r="V35" s="18">
        <f t="shared" si="95"/>
        <v>72.900000000000006</v>
      </c>
      <c r="W35" s="18">
        <f t="shared" ref="W35:X35" si="96">SUM(W31:W34)</f>
        <v>12.9</v>
      </c>
      <c r="X35" s="18">
        <f t="shared" si="96"/>
        <v>53.4</v>
      </c>
      <c r="Y35" s="18">
        <f t="shared" ref="Y35:Z35" si="97">SUM(Y31:Y34)</f>
        <v>72.399999999999991</v>
      </c>
      <c r="Z35" s="18">
        <f t="shared" si="97"/>
        <v>288.89999999999998</v>
      </c>
      <c r="AA35" s="18">
        <f t="shared" ref="AA35:AB35" si="98">SUM(AA31:AA34)</f>
        <v>427.59999999999997</v>
      </c>
      <c r="AB35" s="18">
        <f t="shared" si="98"/>
        <v>138</v>
      </c>
      <c r="AC35" s="18">
        <f t="shared" ref="AC35:AD35" si="99">SUM(AC31:AC34)</f>
        <v>169.7</v>
      </c>
      <c r="AD35" s="18">
        <f t="shared" si="99"/>
        <v>209.3</v>
      </c>
      <c r="AE35" s="19">
        <f t="shared" ref="AE35:AF35" si="100">SUM(AE31:AE34)</f>
        <v>266.20000000000005</v>
      </c>
      <c r="AF35" s="19">
        <f t="shared" si="100"/>
        <v>783.2</v>
      </c>
    </row>
    <row r="36" spans="1:32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32" ht="13.5" customHeight="1" x14ac:dyDescent="0.25">
      <c r="A37" s="94"/>
      <c r="B37" s="95" t="s">
        <v>0</v>
      </c>
      <c r="C37" s="95" t="s">
        <v>1</v>
      </c>
      <c r="D37" s="95" t="s">
        <v>2</v>
      </c>
      <c r="E37" s="95" t="s">
        <v>3</v>
      </c>
      <c r="F37" s="95" t="s">
        <v>4</v>
      </c>
      <c r="G37" s="95" t="s">
        <v>110</v>
      </c>
      <c r="H37" s="95" t="s">
        <v>111</v>
      </c>
      <c r="I37" s="95" t="s">
        <v>112</v>
      </c>
      <c r="J37" s="95" t="s">
        <v>113</v>
      </c>
      <c r="K37" s="95" t="s">
        <v>114</v>
      </c>
      <c r="L37" s="95" t="s">
        <v>115</v>
      </c>
      <c r="M37" s="95" t="s">
        <v>116</v>
      </c>
      <c r="N37" s="95" t="s">
        <v>117</v>
      </c>
      <c r="O37" s="95" t="s">
        <v>118</v>
      </c>
      <c r="P37" s="95" t="s">
        <v>119</v>
      </c>
      <c r="Q37" s="95" t="s">
        <v>120</v>
      </c>
      <c r="R37" s="95" t="s">
        <v>121</v>
      </c>
      <c r="S37" s="95" t="s">
        <v>122</v>
      </c>
      <c r="T37" s="95" t="s">
        <v>123</v>
      </c>
      <c r="U37" s="95" t="s">
        <v>124</v>
      </c>
      <c r="V37" s="95" t="s">
        <v>24</v>
      </c>
      <c r="W37" s="95" t="s">
        <v>25</v>
      </c>
      <c r="X37" s="95" t="str">
        <f t="shared" ref="X37:AC37" si="101">+X2</f>
        <v>Q2 2021</v>
      </c>
      <c r="Y37" s="95" t="str">
        <f t="shared" si="101"/>
        <v>Q3 2021</v>
      </c>
      <c r="Z37" s="95" t="str">
        <f t="shared" si="101"/>
        <v>Q4 2021</v>
      </c>
      <c r="AA37" s="95" t="str">
        <f t="shared" si="101"/>
        <v>FY 2021</v>
      </c>
      <c r="AB37" s="95" t="str">
        <f t="shared" si="101"/>
        <v>Q1 2022</v>
      </c>
      <c r="AC37" s="95" t="str">
        <f t="shared" si="101"/>
        <v>Q2 2022</v>
      </c>
      <c r="AD37" s="95" t="str">
        <f t="shared" ref="AD37:AE37" si="102">+AD2</f>
        <v>Q3 2022</v>
      </c>
      <c r="AE37" s="95" t="str">
        <f t="shared" si="102"/>
        <v>Q4 2022</v>
      </c>
      <c r="AF37" s="95" t="str">
        <f t="shared" ref="AF37" si="103">+AF2</f>
        <v>FY 2022</v>
      </c>
    </row>
    <row r="38" spans="1:32" ht="13.5" customHeight="1" x14ac:dyDescent="0.25">
      <c r="A38" s="11" t="s">
        <v>188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3">
        <v>2761.7</v>
      </c>
      <c r="AF38" s="13">
        <f>AE38</f>
        <v>2761.7</v>
      </c>
    </row>
    <row r="39" spans="1:32" ht="13.5" customHeight="1" x14ac:dyDescent="0.25">
      <c r="A39" s="14" t="s">
        <v>189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04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05">+Z39</f>
        <v>0</v>
      </c>
      <c r="AB39" s="26">
        <v>0</v>
      </c>
      <c r="AC39" s="26">
        <v>0</v>
      </c>
      <c r="AD39" s="26">
        <v>0</v>
      </c>
      <c r="AE39" s="28">
        <v>0</v>
      </c>
      <c r="AF39" s="79">
        <f t="shared" ref="AF39:AF42" si="106">AE39</f>
        <v>0</v>
      </c>
    </row>
    <row r="40" spans="1:32" ht="13.5" customHeight="1" x14ac:dyDescent="0.25">
      <c r="A40" s="14" t="s">
        <v>190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4">
        <f>121.9-6.6</f>
        <v>115.30000000000001</v>
      </c>
      <c r="Z40" s="114">
        <v>114.8</v>
      </c>
      <c r="AA40" s="12">
        <f t="shared" si="105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3">
        <f t="shared" si="106"/>
        <v>116.8</v>
      </c>
    </row>
    <row r="41" spans="1:32" ht="13.5" customHeight="1" x14ac:dyDescent="0.25">
      <c r="A41" s="14" t="s">
        <v>197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04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05"/>
        <v>88</v>
      </c>
      <c r="AB41" s="12">
        <v>85.3</v>
      </c>
      <c r="AC41" s="12">
        <v>83.6</v>
      </c>
      <c r="AD41" s="12">
        <v>88.8</v>
      </c>
      <c r="AE41" s="13">
        <v>86</v>
      </c>
      <c r="AF41" s="13">
        <f t="shared" si="106"/>
        <v>86</v>
      </c>
    </row>
    <row r="42" spans="1:32" ht="13.5" customHeight="1" x14ac:dyDescent="0.25">
      <c r="A42" s="14" t="s">
        <v>191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04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05"/>
        <v>0</v>
      </c>
      <c r="AB42" s="26">
        <v>0</v>
      </c>
      <c r="AC42" s="26">
        <v>0</v>
      </c>
      <c r="AD42" s="26">
        <v>0</v>
      </c>
      <c r="AE42" s="28">
        <v>0</v>
      </c>
      <c r="AF42" s="79">
        <f t="shared" si="106"/>
        <v>0</v>
      </c>
    </row>
    <row r="43" spans="1:32" ht="13.5" customHeight="1" x14ac:dyDescent="0.25">
      <c r="A43" s="17" t="s">
        <v>198</v>
      </c>
      <c r="B43" s="18">
        <f t="shared" ref="B43:P43" si="107">SUM(B38:B42)</f>
        <v>2863.9</v>
      </c>
      <c r="C43" s="18">
        <f t="shared" ref="C43:E43" si="108">SUM(C38:C42)</f>
        <v>2917.2000000000003</v>
      </c>
      <c r="D43" s="18">
        <f t="shared" si="108"/>
        <v>2976.7</v>
      </c>
      <c r="E43" s="18">
        <f t="shared" si="108"/>
        <v>2771.2999999999997</v>
      </c>
      <c r="F43" s="18">
        <f t="shared" ref="F43:M43" si="109">SUM(F38:F42)</f>
        <v>2771.2999999999997</v>
      </c>
      <c r="G43" s="18">
        <f t="shared" ref="G43:I43" si="110">SUM(G38:G42)</f>
        <v>2766</v>
      </c>
      <c r="H43" s="18">
        <f t="shared" si="110"/>
        <v>2793.5</v>
      </c>
      <c r="I43" s="18">
        <f t="shared" si="110"/>
        <v>2911.2</v>
      </c>
      <c r="J43" s="18">
        <f t="shared" ref="J43:L43" si="111">SUM(J38:J42)</f>
        <v>2998.9999999999995</v>
      </c>
      <c r="K43" s="18">
        <f t="shared" si="111"/>
        <v>2998.9999999999995</v>
      </c>
      <c r="L43" s="18">
        <f t="shared" si="111"/>
        <v>3018.9</v>
      </c>
      <c r="M43" s="18">
        <f t="shared" si="109"/>
        <v>3028.0000000000005</v>
      </c>
      <c r="N43" s="18">
        <f t="shared" si="107"/>
        <v>3054.8000000000006</v>
      </c>
      <c r="O43" s="18">
        <f t="shared" si="107"/>
        <v>2951.7</v>
      </c>
      <c r="P43" s="18">
        <f t="shared" si="107"/>
        <v>2951.7</v>
      </c>
      <c r="Q43" s="18">
        <f t="shared" ref="Q43:R43" si="112">SUM(Q38:Q42)</f>
        <v>2905.7999999999997</v>
      </c>
      <c r="R43" s="18">
        <f t="shared" si="112"/>
        <v>2837.2000000000003</v>
      </c>
      <c r="S43" s="18">
        <f t="shared" ref="S43:T43" si="113">SUM(S38:S42)</f>
        <v>2824.8999999999996</v>
      </c>
      <c r="T43" s="18">
        <f t="shared" si="113"/>
        <v>2797.5000000000005</v>
      </c>
      <c r="U43" s="18">
        <f t="shared" ref="U43:V43" si="114">SUM(U38:U42)</f>
        <v>2797.5000000000005</v>
      </c>
      <c r="V43" s="18">
        <f t="shared" si="114"/>
        <v>2185.6</v>
      </c>
      <c r="W43" s="18">
        <f t="shared" ref="W43:X43" si="115">SUM(W38:W42)</f>
        <v>2271.7000000000003</v>
      </c>
      <c r="X43" s="18">
        <f t="shared" si="115"/>
        <v>2271.6999999999998</v>
      </c>
      <c r="Y43" s="18">
        <f t="shared" ref="Y43:Z43" si="116">SUM(Y38:Y42)</f>
        <v>2267.1000000000004</v>
      </c>
      <c r="Z43" s="18">
        <f t="shared" si="116"/>
        <v>2253.6000000000004</v>
      </c>
      <c r="AA43" s="18">
        <f t="shared" ref="AA43:AB43" si="117">SUM(AA38:AA42)</f>
        <v>2253.6000000000004</v>
      </c>
      <c r="AB43" s="18">
        <f t="shared" si="117"/>
        <v>2382.4</v>
      </c>
      <c r="AC43" s="18">
        <f t="shared" ref="AC43:AD43" si="118">SUM(AC38:AC42)</f>
        <v>2597.3999999999996</v>
      </c>
      <c r="AD43" s="18">
        <f t="shared" si="118"/>
        <v>2754.4</v>
      </c>
      <c r="AE43" s="19">
        <f t="shared" ref="AE43:AF43" si="119">SUM(AE38:AE42)</f>
        <v>2964.5</v>
      </c>
      <c r="AF43" s="19">
        <f t="shared" si="119"/>
        <v>2964.5</v>
      </c>
    </row>
    <row r="44" spans="1:32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32" ht="13.5" customHeight="1" x14ac:dyDescent="0.25">
      <c r="A45" s="94"/>
      <c r="B45" s="95" t="s">
        <v>0</v>
      </c>
      <c r="C45" s="95" t="s">
        <v>1</v>
      </c>
      <c r="D45" s="95" t="s">
        <v>2</v>
      </c>
      <c r="E45" s="95" t="s">
        <v>3</v>
      </c>
      <c r="F45" s="95" t="s">
        <v>4</v>
      </c>
      <c r="G45" s="95" t="s">
        <v>110</v>
      </c>
      <c r="H45" s="95" t="s">
        <v>111</v>
      </c>
      <c r="I45" s="95" t="s">
        <v>112</v>
      </c>
      <c r="J45" s="95" t="s">
        <v>113</v>
      </c>
      <c r="K45" s="95" t="s">
        <v>114</v>
      </c>
      <c r="L45" s="95" t="s">
        <v>115</v>
      </c>
      <c r="M45" s="95" t="s">
        <v>116</v>
      </c>
      <c r="N45" s="95" t="s">
        <v>117</v>
      </c>
      <c r="O45" s="95" t="s">
        <v>118</v>
      </c>
      <c r="P45" s="95" t="s">
        <v>119</v>
      </c>
      <c r="Q45" s="95" t="s">
        <v>120</v>
      </c>
      <c r="R45" s="95" t="s">
        <v>121</v>
      </c>
      <c r="S45" s="95" t="s">
        <v>122</v>
      </c>
      <c r="T45" s="95" t="s">
        <v>123</v>
      </c>
      <c r="U45" s="95" t="s">
        <v>124</v>
      </c>
      <c r="V45" s="95" t="s">
        <v>24</v>
      </c>
      <c r="W45" s="95" t="s">
        <v>25</v>
      </c>
      <c r="X45" s="95" t="str">
        <f t="shared" ref="X45:AC45" si="120">+X2</f>
        <v>Q2 2021</v>
      </c>
      <c r="Y45" s="95" t="str">
        <f t="shared" si="120"/>
        <v>Q3 2021</v>
      </c>
      <c r="Z45" s="95" t="str">
        <f t="shared" si="120"/>
        <v>Q4 2021</v>
      </c>
      <c r="AA45" s="95" t="str">
        <f t="shared" si="120"/>
        <v>FY 2021</v>
      </c>
      <c r="AB45" s="95" t="str">
        <f t="shared" si="120"/>
        <v>Q1 2022</v>
      </c>
      <c r="AC45" s="95" t="str">
        <f t="shared" si="120"/>
        <v>Q2 2022</v>
      </c>
      <c r="AD45" s="95" t="str">
        <f t="shared" ref="AD45:AE45" si="121">+AD2</f>
        <v>Q3 2022</v>
      </c>
      <c r="AE45" s="95" t="str">
        <f t="shared" si="121"/>
        <v>Q4 2022</v>
      </c>
      <c r="AF45" s="95" t="str">
        <f t="shared" ref="AF45" si="122">+AF2</f>
        <v>FY 2022</v>
      </c>
    </row>
    <row r="46" spans="1:32" ht="13.5" customHeight="1" x14ac:dyDescent="0.25">
      <c r="A46" s="11" t="s">
        <v>188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12">
        <v>1.6</v>
      </c>
      <c r="R46" s="12">
        <v>1.6</v>
      </c>
      <c r="S46" s="12">
        <v>1.6</v>
      </c>
      <c r="T46" s="12">
        <v>1.6</v>
      </c>
      <c r="U46" s="12">
        <f>SUM(Q46:T46)</f>
        <v>6.4</v>
      </c>
      <c r="V46" s="12">
        <v>5.9</v>
      </c>
      <c r="W46" s="12">
        <v>1.6</v>
      </c>
      <c r="X46" s="12">
        <v>1.7</v>
      </c>
      <c r="Y46" s="12">
        <v>1.6</v>
      </c>
      <c r="Z46" s="12">
        <v>1.6</v>
      </c>
      <c r="AA46" s="12">
        <f>+W46+X46+Y46+Z46</f>
        <v>6.5</v>
      </c>
      <c r="AB46" s="12">
        <v>1.6</v>
      </c>
      <c r="AC46" s="12">
        <v>1.6</v>
      </c>
      <c r="AD46" s="12">
        <v>1.8</v>
      </c>
      <c r="AE46" s="13">
        <v>1.8</v>
      </c>
      <c r="AF46" s="13">
        <f>SUM(AB46:AE46)</f>
        <v>6.8</v>
      </c>
    </row>
    <row r="47" spans="1:32" ht="13.5" customHeight="1" x14ac:dyDescent="0.25">
      <c r="A47" s="14" t="s">
        <v>189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12">
        <f>0.2+4.8</f>
        <v>5</v>
      </c>
      <c r="R47" s="12">
        <v>8.6</v>
      </c>
      <c r="S47" s="12">
        <v>6.9</v>
      </c>
      <c r="T47" s="12">
        <v>6.9</v>
      </c>
      <c r="U47" s="12">
        <f t="shared" ref="U47:U49" si="123">SUM(Q47:T47)</f>
        <v>27.4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f t="shared" ref="AA47:AA49" si="124">+W47+X47+Y47+Z47</f>
        <v>0</v>
      </c>
      <c r="AB47" s="26">
        <v>0</v>
      </c>
      <c r="AC47" s="26">
        <v>0</v>
      </c>
      <c r="AD47" s="26">
        <v>0</v>
      </c>
      <c r="AE47" s="28">
        <v>0</v>
      </c>
      <c r="AF47" s="79">
        <f>SUM(AB47:AE47)</f>
        <v>0</v>
      </c>
    </row>
    <row r="48" spans="1:32" ht="13.5" customHeight="1" x14ac:dyDescent="0.25">
      <c r="A48" s="14" t="s">
        <v>190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114">
        <v>6.8</v>
      </c>
      <c r="Z48" s="114">
        <v>0.1</v>
      </c>
      <c r="AA48" s="12">
        <f t="shared" si="124"/>
        <v>6.8999999999999995</v>
      </c>
      <c r="AB48" s="26">
        <v>0</v>
      </c>
      <c r="AC48" s="26">
        <v>0.1</v>
      </c>
      <c r="AD48" s="26">
        <v>0.1</v>
      </c>
      <c r="AE48" s="113">
        <v>0</v>
      </c>
      <c r="AF48" s="13">
        <f>SUM(AB48:AE48)</f>
        <v>0.2</v>
      </c>
    </row>
    <row r="49" spans="1:32" ht="13.5" customHeight="1" x14ac:dyDescent="0.25">
      <c r="A49" s="14" t="s">
        <v>191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12">
        <v>-4.8</v>
      </c>
      <c r="R49" s="12">
        <v>-6.9</v>
      </c>
      <c r="S49" s="12">
        <v>-5.9</v>
      </c>
      <c r="T49" s="12">
        <v>-5.9</v>
      </c>
      <c r="U49" s="12">
        <f t="shared" si="123"/>
        <v>-23.5</v>
      </c>
      <c r="V49" s="26">
        <v>0</v>
      </c>
      <c r="W49" s="45">
        <v>0</v>
      </c>
      <c r="X49" s="45">
        <v>0</v>
      </c>
      <c r="Y49" s="68">
        <v>0</v>
      </c>
      <c r="Z49" s="68">
        <v>0</v>
      </c>
      <c r="AA49" s="26">
        <f t="shared" si="124"/>
        <v>0</v>
      </c>
      <c r="AB49" s="26">
        <v>0</v>
      </c>
      <c r="AC49" s="26">
        <v>0</v>
      </c>
      <c r="AD49" s="26">
        <v>0</v>
      </c>
      <c r="AE49" s="79">
        <v>0</v>
      </c>
      <c r="AF49" s="79">
        <f>SUM(AB49:AE49)</f>
        <v>0</v>
      </c>
    </row>
    <row r="50" spans="1:32" ht="13.5" customHeight="1" x14ac:dyDescent="0.25">
      <c r="A50" s="17" t="s">
        <v>199</v>
      </c>
      <c r="B50" s="76">
        <f t="shared" ref="B50:Q50" si="125">SUM(B46:B49)</f>
        <v>0</v>
      </c>
      <c r="C50" s="76">
        <f t="shared" ref="C50:E50" si="126">SUM(C46:C49)</f>
        <v>0</v>
      </c>
      <c r="D50" s="76">
        <f t="shared" si="126"/>
        <v>0</v>
      </c>
      <c r="E50" s="76">
        <f t="shared" si="126"/>
        <v>0</v>
      </c>
      <c r="F50" s="76">
        <f t="shared" ref="F50:M50" si="127">SUM(F46:F49)</f>
        <v>0</v>
      </c>
      <c r="G50" s="76">
        <f t="shared" ref="G50:I50" si="128">SUM(G46:G49)</f>
        <v>0</v>
      </c>
      <c r="H50" s="76">
        <f t="shared" si="128"/>
        <v>0</v>
      </c>
      <c r="I50" s="76">
        <f t="shared" si="128"/>
        <v>0</v>
      </c>
      <c r="J50" s="76">
        <f t="shared" ref="J50:L50" si="129">SUM(J46:J49)</f>
        <v>0</v>
      </c>
      <c r="K50" s="76">
        <f t="shared" si="129"/>
        <v>0</v>
      </c>
      <c r="L50" s="76">
        <f t="shared" si="129"/>
        <v>0</v>
      </c>
      <c r="M50" s="76">
        <f t="shared" si="127"/>
        <v>0</v>
      </c>
      <c r="N50" s="76">
        <f t="shared" si="125"/>
        <v>0</v>
      </c>
      <c r="O50" s="76">
        <f t="shared" si="125"/>
        <v>0</v>
      </c>
      <c r="P50" s="76">
        <f t="shared" si="125"/>
        <v>0</v>
      </c>
      <c r="Q50" s="18">
        <f t="shared" si="125"/>
        <v>1.7999999999999998</v>
      </c>
      <c r="R50" s="18">
        <f t="shared" ref="R50:S50" si="130">SUM(R46:R49)</f>
        <v>3.2999999999999989</v>
      </c>
      <c r="S50" s="18">
        <f t="shared" si="130"/>
        <v>2.5999999999999996</v>
      </c>
      <c r="T50" s="18">
        <f t="shared" ref="T50:U50" si="131">SUM(T46:T49)</f>
        <v>2.5999999999999996</v>
      </c>
      <c r="U50" s="18">
        <f t="shared" si="131"/>
        <v>10.299999999999997</v>
      </c>
      <c r="V50" s="18">
        <f t="shared" ref="V50:W50" si="132">SUM(V46:V49)</f>
        <v>5.9</v>
      </c>
      <c r="W50" s="18">
        <f t="shared" si="132"/>
        <v>1.6</v>
      </c>
      <c r="X50" s="18">
        <f t="shared" ref="X50:Y50" si="133">SUM(X46:X49)</f>
        <v>1.7</v>
      </c>
      <c r="Y50" s="18">
        <f t="shared" si="133"/>
        <v>8.4</v>
      </c>
      <c r="Z50" s="18">
        <f t="shared" ref="Z50:AA50" si="134">SUM(Z46:Z49)</f>
        <v>1.7000000000000002</v>
      </c>
      <c r="AA50" s="18">
        <f t="shared" si="134"/>
        <v>13.399999999999999</v>
      </c>
      <c r="AB50" s="18">
        <f t="shared" ref="AB50:AC50" si="135">SUM(AB46:AB49)</f>
        <v>1.6</v>
      </c>
      <c r="AC50" s="18">
        <f t="shared" si="135"/>
        <v>1.7000000000000002</v>
      </c>
      <c r="AD50" s="18">
        <f t="shared" ref="AD50:AE50" si="136">SUM(AD46:AD49)</f>
        <v>1.9000000000000001</v>
      </c>
      <c r="AE50" s="19">
        <f t="shared" si="136"/>
        <v>1.8</v>
      </c>
      <c r="AF50" s="19">
        <f t="shared" ref="AF50" si="137">SUM(AF46:AF49)</f>
        <v>7</v>
      </c>
    </row>
    <row r="51" spans="1:32" ht="13.5" customHeight="1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32" ht="13.5" customHeight="1" x14ac:dyDescent="0.25">
      <c r="A52" s="14" t="s">
        <v>200</v>
      </c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4E74D-DEF2-4350-8675-8369F8D100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2CC1B0-F21C-433B-B3D8-B59F029CA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Aljaž Stolcer</cp:lastModifiedBy>
  <cp:revision/>
  <dcterms:created xsi:type="dcterms:W3CDTF">2012-05-08T13:41:05Z</dcterms:created>
  <dcterms:modified xsi:type="dcterms:W3CDTF">2023-02-27T15:51:05Z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